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16608" windowHeight="6756" activeTab="3"/>
  </bookViews>
  <sheets>
    <sheet name="Resumen" sheetId="7" r:id="rId1"/>
    <sheet name="Desglose Ejecución" sheetId="8" r:id="rId2"/>
    <sheet name="Resumen pagado" sheetId="12" r:id="rId3"/>
    <sheet name="Desglose pagado" sheetId="13" r:id="rId4"/>
  </sheets>
  <calcPr calcId="145621"/>
</workbook>
</file>

<file path=xl/calcChain.xml><?xml version="1.0" encoding="utf-8"?>
<calcChain xmlns="http://schemas.openxmlformats.org/spreadsheetml/2006/main">
  <c r="E58" i="12" l="1"/>
  <c r="D18" i="8" l="1"/>
  <c r="E49" i="7"/>
  <c r="D9" i="8"/>
  <c r="E47" i="7"/>
  <c r="E63" i="12"/>
  <c r="F63" i="12" s="1"/>
  <c r="E45" i="12"/>
  <c r="E47" i="12"/>
  <c r="E55" i="12"/>
  <c r="D9" i="13" l="1"/>
  <c r="E55" i="7"/>
  <c r="E58" i="7"/>
  <c r="E56" i="7"/>
  <c r="E45" i="7"/>
  <c r="E44" i="7" s="1"/>
  <c r="D8" i="8" l="1"/>
  <c r="D22" i="8"/>
  <c r="E54" i="7" s="1"/>
  <c r="E41" i="12" l="1"/>
  <c r="G41" i="12" s="1"/>
  <c r="E50" i="12"/>
  <c r="G50" i="12" s="1"/>
  <c r="E62" i="12"/>
  <c r="F62" i="12" s="1"/>
  <c r="D17" i="13"/>
  <c r="D16" i="13" s="1"/>
  <c r="D14" i="13"/>
  <c r="D7" i="13"/>
  <c r="G61" i="12"/>
  <c r="F61" i="12"/>
  <c r="G60" i="12"/>
  <c r="F60" i="12"/>
  <c r="G59" i="12"/>
  <c r="F59" i="12"/>
  <c r="G58" i="12"/>
  <c r="F58" i="12"/>
  <c r="G57" i="12"/>
  <c r="F57" i="12"/>
  <c r="G56" i="12"/>
  <c r="F56" i="12"/>
  <c r="G55" i="12"/>
  <c r="F55" i="12"/>
  <c r="E54" i="12"/>
  <c r="G54" i="12" s="1"/>
  <c r="G53" i="12"/>
  <c r="F53" i="12"/>
  <c r="D52" i="12"/>
  <c r="G51" i="12"/>
  <c r="F51" i="12"/>
  <c r="G49" i="12"/>
  <c r="F49" i="12"/>
  <c r="D48" i="12"/>
  <c r="G47" i="12"/>
  <c r="F47" i="12"/>
  <c r="G46" i="12"/>
  <c r="F46" i="12"/>
  <c r="G45" i="12"/>
  <c r="F45" i="12"/>
  <c r="E44" i="12"/>
  <c r="D44" i="12"/>
  <c r="G43" i="12"/>
  <c r="F43" i="12"/>
  <c r="E42" i="12"/>
  <c r="D42" i="12"/>
  <c r="D40" i="12"/>
  <c r="G39" i="12"/>
  <c r="F39" i="12"/>
  <c r="G38" i="12"/>
  <c r="F38" i="12"/>
  <c r="E37" i="12"/>
  <c r="D37" i="12"/>
  <c r="F37" i="12" s="1"/>
  <c r="G36" i="12"/>
  <c r="F36" i="12"/>
  <c r="E35" i="12"/>
  <c r="D35" i="12"/>
  <c r="F35" i="12" s="1"/>
  <c r="G34" i="12"/>
  <c r="F34" i="12"/>
  <c r="E33" i="12"/>
  <c r="D33" i="12"/>
  <c r="F33" i="12" s="1"/>
  <c r="E31" i="12"/>
  <c r="D31" i="12"/>
  <c r="G30" i="12"/>
  <c r="F30" i="12"/>
  <c r="E29" i="12"/>
  <c r="G29" i="12" s="1"/>
  <c r="D29" i="12"/>
  <c r="G28" i="12"/>
  <c r="F28" i="12"/>
  <c r="F27" i="12" s="1"/>
  <c r="E27" i="12"/>
  <c r="G27" i="12" s="1"/>
  <c r="D27" i="12"/>
  <c r="G26" i="12"/>
  <c r="F26" i="12"/>
  <c r="F25" i="12" s="1"/>
  <c r="E25" i="12"/>
  <c r="D25" i="12"/>
  <c r="G24" i="12"/>
  <c r="F24" i="12"/>
  <c r="F22" i="12" s="1"/>
  <c r="G23" i="12"/>
  <c r="F23" i="12"/>
  <c r="E22" i="12"/>
  <c r="G22" i="12" s="1"/>
  <c r="D22" i="12"/>
  <c r="G21" i="12"/>
  <c r="F21" i="12"/>
  <c r="G20" i="12"/>
  <c r="F20" i="12"/>
  <c r="E19" i="12"/>
  <c r="D19" i="12"/>
  <c r="F19" i="12" s="1"/>
  <c r="G18" i="12"/>
  <c r="F18" i="12"/>
  <c r="G17" i="12"/>
  <c r="F17" i="12"/>
  <c r="E16" i="12"/>
  <c r="G16" i="12" s="1"/>
  <c r="D16" i="12"/>
  <c r="G15" i="12"/>
  <c r="F15" i="12"/>
  <c r="F12" i="12" s="1"/>
  <c r="G14" i="12"/>
  <c r="F14" i="12"/>
  <c r="G13" i="12"/>
  <c r="F13" i="12"/>
  <c r="E12" i="12"/>
  <c r="D12" i="12"/>
  <c r="G11" i="12"/>
  <c r="F11" i="12"/>
  <c r="G10" i="12"/>
  <c r="F10" i="12"/>
  <c r="G9" i="12"/>
  <c r="F9" i="12"/>
  <c r="G8" i="12"/>
  <c r="F8" i="12"/>
  <c r="F7" i="12" s="1"/>
  <c r="E7" i="12"/>
  <c r="D7" i="12"/>
  <c r="D27" i="13" l="1"/>
  <c r="F16" i="12"/>
  <c r="G31" i="12"/>
  <c r="F42" i="12"/>
  <c r="F44" i="12"/>
  <c r="F50" i="12"/>
  <c r="D64" i="12"/>
  <c r="G12" i="12"/>
  <c r="G25" i="12"/>
  <c r="G33" i="12"/>
  <c r="G35" i="12"/>
  <c r="G37" i="12"/>
  <c r="F29" i="12"/>
  <c r="F31" i="12"/>
  <c r="G19" i="12"/>
  <c r="G42" i="12"/>
  <c r="G44" i="12"/>
  <c r="E40" i="12"/>
  <c r="G40" i="12" s="1"/>
  <c r="F41" i="12"/>
  <c r="E48" i="12"/>
  <c r="G48" i="12" s="1"/>
  <c r="E52" i="12"/>
  <c r="G52" i="12" s="1"/>
  <c r="F54" i="12"/>
  <c r="G7" i="12"/>
  <c r="D30" i="8"/>
  <c r="D21" i="8" s="1"/>
  <c r="D7" i="8"/>
  <c r="E62" i="7"/>
  <c r="G61" i="7"/>
  <c r="F61" i="7"/>
  <c r="E35" i="7"/>
  <c r="E37" i="7"/>
  <c r="E42" i="7"/>
  <c r="E48" i="7"/>
  <c r="G60" i="7"/>
  <c r="F60" i="7"/>
  <c r="G59" i="7"/>
  <c r="F59" i="7"/>
  <c r="G58" i="7"/>
  <c r="F58" i="7"/>
  <c r="G57" i="7"/>
  <c r="F57" i="7"/>
  <c r="G56" i="7"/>
  <c r="F56" i="7"/>
  <c r="G55" i="7"/>
  <c r="F55" i="7"/>
  <c r="G53" i="7"/>
  <c r="F53" i="7"/>
  <c r="G51" i="7"/>
  <c r="F51" i="7"/>
  <c r="G50" i="7"/>
  <c r="F50" i="7"/>
  <c r="G49" i="7"/>
  <c r="F49" i="7"/>
  <c r="G47" i="7"/>
  <c r="F47" i="7"/>
  <c r="G46" i="7"/>
  <c r="F46" i="7"/>
  <c r="G45" i="7"/>
  <c r="F45" i="7"/>
  <c r="G43" i="7"/>
  <c r="F43" i="7"/>
  <c r="G39" i="7"/>
  <c r="F39" i="7"/>
  <c r="G38" i="7"/>
  <c r="F38" i="7"/>
  <c r="G14" i="7"/>
  <c r="F14" i="7"/>
  <c r="G13" i="7"/>
  <c r="F13" i="7"/>
  <c r="G30" i="7"/>
  <c r="F30" i="7"/>
  <c r="G34" i="7"/>
  <c r="F34" i="7"/>
  <c r="G36" i="7"/>
  <c r="F36" i="7"/>
  <c r="G23" i="7"/>
  <c r="F23" i="7"/>
  <c r="G21" i="7"/>
  <c r="F21" i="7"/>
  <c r="G20" i="7"/>
  <c r="F20" i="7"/>
  <c r="G54" i="7"/>
  <c r="E31" i="7"/>
  <c r="E33" i="7"/>
  <c r="E29" i="7"/>
  <c r="E19" i="7"/>
  <c r="E64" i="12" l="1"/>
  <c r="G64" i="12" s="1"/>
  <c r="F48" i="12"/>
  <c r="E41" i="7"/>
  <c r="G41" i="7" s="1"/>
  <c r="D31" i="8"/>
  <c r="F54" i="7"/>
  <c r="G42" i="7"/>
  <c r="E40" i="7"/>
  <c r="E52" i="7"/>
  <c r="F52" i="12"/>
  <c r="F40" i="12"/>
  <c r="F62" i="7"/>
  <c r="D19" i="7"/>
  <c r="D12" i="7"/>
  <c r="D29" i="7"/>
  <c r="G29" i="7" s="1"/>
  <c r="D31" i="7"/>
  <c r="G31" i="7" s="1"/>
  <c r="D33" i="7"/>
  <c r="F33" i="7" s="1"/>
  <c r="D35" i="7"/>
  <c r="D37" i="7"/>
  <c r="G37" i="7" s="1"/>
  <c r="D40" i="7"/>
  <c r="D42" i="7"/>
  <c r="F42" i="7" s="1"/>
  <c r="D44" i="7"/>
  <c r="D48" i="7"/>
  <c r="G48" i="7" s="1"/>
  <c r="D52" i="7"/>
  <c r="F52" i="7" s="1"/>
  <c r="D22" i="7"/>
  <c r="G52" i="7" l="1"/>
  <c r="F41" i="7"/>
  <c r="F40" i="7"/>
  <c r="G44" i="7"/>
  <c r="F44" i="7"/>
  <c r="F35" i="7"/>
  <c r="G35" i="7"/>
  <c r="F29" i="7"/>
  <c r="F48" i="7"/>
  <c r="F37" i="7"/>
  <c r="F64" i="12"/>
  <c r="G40" i="7"/>
  <c r="G33" i="7"/>
  <c r="F31" i="7" l="1"/>
  <c r="E25" i="7" l="1"/>
  <c r="E27" i="7" l="1"/>
  <c r="F26" i="7" l="1"/>
  <c r="F24" i="7"/>
  <c r="F18" i="7"/>
  <c r="G26" i="7"/>
  <c r="G24" i="7"/>
  <c r="G18" i="7"/>
  <c r="G11" i="7"/>
  <c r="F11" i="7"/>
  <c r="G8" i="7"/>
  <c r="F8" i="7"/>
  <c r="E16" i="7" l="1"/>
  <c r="F25" i="7"/>
  <c r="F22" i="7"/>
  <c r="E22" i="7"/>
  <c r="E12" i="7"/>
  <c r="D25" i="7"/>
  <c r="G25" i="7" s="1"/>
  <c r="G22" i="7" l="1"/>
  <c r="F19" i="7"/>
  <c r="G19" i="7"/>
  <c r="E7" i="7"/>
  <c r="E64" i="7" s="1"/>
  <c r="F15" i="7" l="1"/>
  <c r="F12" i="7" s="1"/>
  <c r="G15" i="7"/>
  <c r="G12" i="7"/>
  <c r="F28" i="7"/>
  <c r="G28" i="7"/>
  <c r="D27" i="7"/>
  <c r="G27" i="7" s="1"/>
  <c r="G10" i="7" l="1"/>
  <c r="F10" i="7"/>
  <c r="G9" i="7"/>
  <c r="F9" i="7"/>
  <c r="D7" i="7"/>
  <c r="F17" i="7"/>
  <c r="D16" i="7"/>
  <c r="G17" i="7"/>
  <c r="F27" i="7"/>
  <c r="D64" i="7" l="1"/>
  <c r="G64" i="7" s="1"/>
  <c r="F16" i="7"/>
  <c r="G16" i="7"/>
  <c r="G7" i="7"/>
  <c r="F7" i="7"/>
  <c r="F64" i="7" l="1"/>
</calcChain>
</file>

<file path=xl/sharedStrings.xml><?xml version="1.0" encoding="utf-8"?>
<sst xmlns="http://schemas.openxmlformats.org/spreadsheetml/2006/main" count="243" uniqueCount="106">
  <si>
    <t>CONSEJO NACIONAL DE EVALUACIÓN Y ACREDITACIÓN UNIVERSITARIA DE PANAMÁ</t>
  </si>
  <si>
    <t>Actividades</t>
  </si>
  <si>
    <t>Objetivos</t>
  </si>
  <si>
    <t>Secretaría Ejecutiva</t>
  </si>
  <si>
    <t>Cumplimiento y desarrollo de los procesos de evaluación y acreditación institucional</t>
  </si>
  <si>
    <t>Desarrollo de la Evaluación Externa dentro de los procesos de acreditación institucional</t>
  </si>
  <si>
    <t>Requerimiento de instrumentos de evaluación y acreditación de la carrera de Medicina</t>
  </si>
  <si>
    <t>Renovación de Acreditación Institucional a universidades acreditadas</t>
  </si>
  <si>
    <t>Creación de base de datos de pares externos nacionales</t>
  </si>
  <si>
    <t>Cumplimiento y desarrollo de los procesos de evaluación y acreditación de la carrera de Educación</t>
  </si>
  <si>
    <t>Cuota anual de RIACES</t>
  </si>
  <si>
    <t>No.</t>
  </si>
  <si>
    <t>Actividad por Objeto de Gasto</t>
  </si>
  <si>
    <t>%</t>
  </si>
  <si>
    <t>Total</t>
  </si>
  <si>
    <t>Diferencia Por Ejecutar</t>
  </si>
  <si>
    <t>PRESUPUESTO EJECUTADO - SOLICITADO</t>
  </si>
  <si>
    <t>Ejecución de enero a abril 2020</t>
  </si>
  <si>
    <t>201</t>
  </si>
  <si>
    <t>172</t>
  </si>
  <si>
    <t>Publicación de convocatoria para reacreditación institucional</t>
  </si>
  <si>
    <t>Reuniones para informar sobre evaluación y acreditación a universidades que entran por primera vez a los procesos</t>
  </si>
  <si>
    <t>Publicación de convocatoria para reacreditación institucional  (Universidades que entran por primera vez a los procesos)</t>
  </si>
  <si>
    <t>Actualizar base de datos de pares externos internacionales en 3 países (México, Costa Rica y Colombia)</t>
  </si>
  <si>
    <t>Establecimiento de lineamientos, instrumentos y reglamentación para la evaluación y acreditación de la carrera de Medicina</t>
  </si>
  <si>
    <t>Reuniones para elaborar los instrumentos de evaluación para la acreditación de carreras de Medicina</t>
  </si>
  <si>
    <t>Reunión de divulgación de los instrumentos de evaluación</t>
  </si>
  <si>
    <t>Reuniones para la elaboración de los instrumentos de evaluación</t>
  </si>
  <si>
    <t>Requerimiento de instrumentos de evaluación y acreditación de la carrera de  Educación</t>
  </si>
  <si>
    <t>Reunión para presentar los instrumentos de evaluación</t>
  </si>
  <si>
    <t>Seguimiento a los procesos de acompañamiento a los Planes de Mejoramiento Institucionales y de carreras</t>
  </si>
  <si>
    <t>Acompañamientos a las universidades en el interior del país</t>
  </si>
  <si>
    <t>141/151</t>
  </si>
  <si>
    <t>Conmemoración del XIV aniversario del CONEAUPA</t>
  </si>
  <si>
    <t>Reunión para informar de la labor que realiza CONEAUPA</t>
  </si>
  <si>
    <t>Capacitación y actualización al personal del CONEAUPA</t>
  </si>
  <si>
    <t>Seminarios, congresos y pasantía internacionales a dos países (Secretarías y técnicos)</t>
  </si>
  <si>
    <t>142/152</t>
  </si>
  <si>
    <t>Participación de CONEAUPA en redes internacionales de acreditación</t>
  </si>
  <si>
    <t>663</t>
  </si>
  <si>
    <t>Panamá sede de la Asamblea General de RIACES</t>
  </si>
  <si>
    <t>Alquiler de espacio físico para albergar las oficinas del CONEAUPA</t>
  </si>
  <si>
    <t>101</t>
  </si>
  <si>
    <t>Contrato de servicios profesionales para la encargada de transcribir las actas del Consejo</t>
  </si>
  <si>
    <t>Contratación de persona para transcribir actas</t>
  </si>
  <si>
    <t>Mantenimientos y reparaciones de Equipos diversos</t>
  </si>
  <si>
    <t>189</t>
  </si>
  <si>
    <t>Mantenimiento de equipo rodante</t>
  </si>
  <si>
    <t>Equipos e Insumos de informática</t>
  </si>
  <si>
    <t>Adquisición de impresoras</t>
  </si>
  <si>
    <t>380</t>
  </si>
  <si>
    <t>Adquisición de herramientas para construcción de redes</t>
  </si>
  <si>
    <t>Adquisición de tintas, tóner y accesorios</t>
  </si>
  <si>
    <t>Otras necesidades Administrativas</t>
  </si>
  <si>
    <t>Contar con los utensilios de cafetería para atender reuniones</t>
  </si>
  <si>
    <t>271</t>
  </si>
  <si>
    <t>Boquitas para reuniones de Consejo y otras</t>
  </si>
  <si>
    <t>291</t>
  </si>
  <si>
    <t>Útiles y materiales de oficina</t>
  </si>
  <si>
    <t>275</t>
  </si>
  <si>
    <t>Fumigación de las oficinas</t>
  </si>
  <si>
    <t>169</t>
  </si>
  <si>
    <t>Adquisición de botiquín</t>
  </si>
  <si>
    <t>269</t>
  </si>
  <si>
    <t>Utensilios de aseo y limpieza</t>
  </si>
  <si>
    <t>273</t>
  </si>
  <si>
    <t>Servicio de Apartado postal</t>
  </si>
  <si>
    <t xml:space="preserve">Uniformes para el personal </t>
  </si>
  <si>
    <t>214</t>
  </si>
  <si>
    <t>Materiales y reproducciones para las actividades</t>
  </si>
  <si>
    <t>120</t>
  </si>
  <si>
    <t>Necesidad del Plan Estratégico del CONEAUPA</t>
  </si>
  <si>
    <t>DESGLOSE DEL PRESUPUESTO EJECUTADO - SOLICITADO</t>
  </si>
  <si>
    <t>Publicación de convocatoria para escogencia de un representante de las organizaciones de profesionales de Panamá</t>
  </si>
  <si>
    <t>Alquiler de la oficinas Piso 3 y 4 Mes de enero</t>
  </si>
  <si>
    <t>Licencia de Plataforma basada en Web (Zoom) para 100 personas</t>
  </si>
  <si>
    <t>Contratación de un coordinador para confeccionar el Plan Estratégico 2020-2030</t>
  </si>
  <si>
    <t>Reuniones para definición de acciones del Plan Estratégico</t>
  </si>
  <si>
    <t>Reuniones para ejecución de acciones del Plan Estratégico</t>
  </si>
  <si>
    <t>Reuniones de divulgación del Plan Estratégico</t>
  </si>
  <si>
    <t>Reuniones y talleres para preparar a las universidades en el proceso de reacreditación institucional</t>
  </si>
  <si>
    <t>Estipendio para facilitadores de reuniones que preparan a las universidades en el proceso de reacreditación institucional</t>
  </si>
  <si>
    <t>Visita de la Secretaría Ejecutiva al Grupo GTO</t>
  </si>
  <si>
    <t>Mantenimiento de equipos de Informática</t>
  </si>
  <si>
    <t>Mantenimiento de central telefónica</t>
  </si>
  <si>
    <t>Servicio de apartado postal</t>
  </si>
  <si>
    <t>PRESUPUESTO EJECUTADO - PAGADO</t>
  </si>
  <si>
    <t>DESGLOSE DEL PRESUPUESTO EJECUTADO - PAGADO</t>
  </si>
  <si>
    <t>Alquiler de las oficinas Piso 3 y 4</t>
  </si>
  <si>
    <t>Al 31 de agosto de 2020</t>
  </si>
  <si>
    <t>Compra de medidor combinado para el Toyota Fortuner</t>
  </si>
  <si>
    <t>Alquiler de la oficinas Piso 3 y 4 Mes de enero a agosto 2020</t>
  </si>
  <si>
    <t>Adquisición de tintas para impresoras</t>
  </si>
  <si>
    <t>Compra de cinco (5) llantas para el Hyundai H1</t>
  </si>
  <si>
    <t>Compra de cinco (5) llantas para Toyota Fortuner</t>
  </si>
  <si>
    <t>Fumigación de las oficinas del CONEAUPA</t>
  </si>
  <si>
    <t>Reparación de llantas Toyota Corolla</t>
  </si>
  <si>
    <t>Reparación de llantas Toyota Fortuner</t>
  </si>
  <si>
    <t>Artículos prevención Covid-19</t>
  </si>
  <si>
    <t>Adquisición de fuente de poder computadora de contabilidad</t>
  </si>
  <si>
    <t>Envío por DHL a México Convenios de cooperación</t>
  </si>
  <si>
    <t>Artículos de Aseo y Cafetería</t>
  </si>
  <si>
    <t>Ejecución de enero a agosto 2020</t>
  </si>
  <si>
    <t>Pagos de años anteriores</t>
  </si>
  <si>
    <t>Útiles y Materiales de aseo</t>
  </si>
  <si>
    <t>Compra de correas para Hyundai 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</si>
</sst>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.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4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0" fontId="0" fillId="0" borderId="7" xfId="0" applyNumberFormat="1" applyFont="1" applyBorder="1"/>
    <xf numFmtId="0" fontId="1" fillId="0" borderId="6" xfId="0" applyFont="1" applyBorder="1" applyAlignment="1">
      <alignment horizontal="center"/>
    </xf>
    <xf numFmtId="0" fontId="3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43" fontId="1" fillId="0" borderId="1" xfId="1" applyFont="1" applyFill="1" applyBorder="1" applyAlignment="1">
      <alignment horizontal="right"/>
    </xf>
    <xf numFmtId="43" fontId="1" fillId="0" borderId="0" xfId="1" applyFont="1" applyFill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Fill="1" applyAlignment="1">
      <alignment horizontal="right"/>
    </xf>
    <xf numFmtId="43" fontId="3" fillId="0" borderId="4" xfId="1" applyFont="1" applyFill="1" applyBorder="1" applyAlignment="1">
      <alignment horizontal="center" wrapText="1"/>
    </xf>
    <xf numFmtId="4" fontId="1" fillId="0" borderId="2" xfId="0" applyNumberFormat="1" applyFont="1" applyBorder="1"/>
    <xf numFmtId="43" fontId="3" fillId="0" borderId="2" xfId="1" applyFont="1" applyFill="1" applyBorder="1" applyAlignment="1">
      <alignment horizontal="right"/>
    </xf>
    <xf numFmtId="10" fontId="0" fillId="0" borderId="9" xfId="0" applyNumberFormat="1" applyFont="1" applyBorder="1"/>
    <xf numFmtId="0" fontId="3" fillId="3" borderId="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43" fontId="3" fillId="3" borderId="1" xfId="1" applyFont="1" applyFill="1" applyBorder="1"/>
    <xf numFmtId="43" fontId="3" fillId="3" borderId="1" xfId="1" applyFont="1" applyFill="1" applyBorder="1" applyAlignment="1">
      <alignment horizontal="right"/>
    </xf>
    <xf numFmtId="10" fontId="3" fillId="3" borderId="7" xfId="0" applyNumberFormat="1" applyFont="1" applyFill="1" applyBorder="1"/>
    <xf numFmtId="0" fontId="3" fillId="3" borderId="1" xfId="0" applyFont="1" applyFill="1" applyBorder="1"/>
    <xf numFmtId="4" fontId="3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right"/>
    </xf>
    <xf numFmtId="10" fontId="7" fillId="3" borderId="7" xfId="0" applyNumberFormat="1" applyFont="1" applyFill="1" applyBorder="1"/>
    <xf numFmtId="43" fontId="3" fillId="3" borderId="2" xfId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" fontId="1" fillId="0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Font="1" applyFill="1"/>
    <xf numFmtId="0" fontId="1" fillId="0" borderId="6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0" fillId="0" borderId="6" xfId="0" applyFont="1" applyFill="1" applyBorder="1"/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3" fillId="0" borderId="1" xfId="0" applyNumberFormat="1" applyFont="1" applyFill="1" applyBorder="1"/>
    <xf numFmtId="0" fontId="3" fillId="0" borderId="1" xfId="0" applyFont="1" applyFill="1" applyBorder="1"/>
    <xf numFmtId="0" fontId="8" fillId="3" borderId="10" xfId="0" applyFont="1" applyFill="1" applyBorder="1" applyAlignment="1">
      <alignment horizontal="center"/>
    </xf>
    <xf numFmtId="4" fontId="3" fillId="4" borderId="1" xfId="0" applyNumberFormat="1" applyFont="1" applyFill="1" applyBorder="1"/>
    <xf numFmtId="0" fontId="0" fillId="0" borderId="1" xfId="0" applyFont="1" applyBorder="1"/>
    <xf numFmtId="4" fontId="1" fillId="3" borderId="1" xfId="0" applyNumberFormat="1" applyFont="1" applyFill="1" applyBorder="1"/>
    <xf numFmtId="4" fontId="0" fillId="0" borderId="1" xfId="0" applyNumberFormat="1" applyFont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49" fontId="2" fillId="3" borderId="1" xfId="0" applyNumberFormat="1" applyFont="1" applyFill="1" applyBorder="1" applyAlignment="1">
      <alignment horizontal="center"/>
    </xf>
    <xf numFmtId="4" fontId="3" fillId="3" borderId="2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39" fontId="3" fillId="3" borderId="1" xfId="1" applyNumberFormat="1" applyFont="1" applyFill="1" applyBorder="1"/>
    <xf numFmtId="4" fontId="2" fillId="3" borderId="1" xfId="0" applyNumberFormat="1" applyFont="1" applyFill="1" applyBorder="1"/>
    <xf numFmtId="0" fontId="3" fillId="0" borderId="11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3" fillId="5" borderId="6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/>
    <xf numFmtId="43" fontId="3" fillId="5" borderId="1" xfId="1" applyFont="1" applyFill="1" applyBorder="1"/>
    <xf numFmtId="39" fontId="3" fillId="5" borderId="1" xfId="1" applyNumberFormat="1" applyFont="1" applyFill="1" applyBorder="1"/>
    <xf numFmtId="43" fontId="3" fillId="5" borderId="1" xfId="1" applyFont="1" applyFill="1" applyBorder="1" applyAlignment="1">
      <alignment horizontal="right"/>
    </xf>
    <xf numFmtId="10" fontId="3" fillId="5" borderId="7" xfId="0" applyNumberFormat="1" applyFont="1" applyFill="1" applyBorder="1"/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/>
    <xf numFmtId="4" fontId="3" fillId="5" borderId="1" xfId="0" applyNumberFormat="1" applyFont="1" applyFill="1" applyBorder="1"/>
    <xf numFmtId="4" fontId="3" fillId="5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vertical="center" wrapText="1"/>
    </xf>
    <xf numFmtId="10" fontId="7" fillId="5" borderId="7" xfId="0" applyNumberFormat="1" applyFont="1" applyFill="1" applyBorder="1"/>
    <xf numFmtId="49" fontId="3" fillId="5" borderId="1" xfId="0" applyNumberFormat="1" applyFont="1" applyFill="1" applyBorder="1" applyAlignment="1">
      <alignment horizontal="center" wrapText="1"/>
    </xf>
    <xf numFmtId="4" fontId="3" fillId="5" borderId="2" xfId="0" applyNumberFormat="1" applyFont="1" applyFill="1" applyBorder="1"/>
    <xf numFmtId="43" fontId="3" fillId="5" borderId="2" xfId="1" applyFont="1" applyFill="1" applyBorder="1" applyAlignment="1">
      <alignment horizontal="right"/>
    </xf>
    <xf numFmtId="4" fontId="0" fillId="5" borderId="1" xfId="0" applyNumberFormat="1" applyFont="1" applyFill="1" applyBorder="1"/>
    <xf numFmtId="0" fontId="8" fillId="5" borderId="10" xfId="0" applyFont="1" applyFill="1" applyBorder="1" applyAlignment="1">
      <alignment horizontal="center"/>
    </xf>
    <xf numFmtId="0" fontId="2" fillId="5" borderId="1" xfId="0" applyFont="1" applyFill="1" applyBorder="1"/>
    <xf numFmtId="49" fontId="2" fillId="5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/>
    <xf numFmtId="10" fontId="2" fillId="5" borderId="1" xfId="0" applyNumberFormat="1" applyFont="1" applyFill="1" applyBorder="1"/>
    <xf numFmtId="4" fontId="1" fillId="5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ont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399FF"/>
      <color rgb="FFCCFF99"/>
      <color rgb="FF99FF66"/>
      <color rgb="FFCCCC00"/>
      <color rgb="FF66FF99"/>
      <color rgb="FF669900"/>
      <color rgb="FFFF99CC"/>
      <color rgb="FFFFCCFF"/>
      <color rgb="FFFF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7" zoomScaleNormal="100" workbookViewId="0">
      <selection activeCell="B13" sqref="B13"/>
    </sheetView>
  </sheetViews>
  <sheetFormatPr baseColWidth="10" defaultColWidth="11.44140625" defaultRowHeight="14.4"/>
  <cols>
    <col min="1" max="1" width="4.5546875" style="3" customWidth="1"/>
    <col min="2" max="2" width="55.33203125" style="4" customWidth="1"/>
    <col min="3" max="3" width="0" style="4" hidden="1" customWidth="1"/>
    <col min="4" max="4" width="17.109375" style="5" customWidth="1"/>
    <col min="5" max="5" width="15.6640625" style="5" customWidth="1"/>
    <col min="6" max="6" width="18.109375" style="22" customWidth="1"/>
    <col min="7" max="7" width="12.5546875" style="2" bestFit="1" customWidth="1"/>
    <col min="8" max="16384" width="11.44140625" style="2"/>
  </cols>
  <sheetData>
    <row r="1" spans="1:7">
      <c r="A1" s="99" t="s">
        <v>0</v>
      </c>
      <c r="B1" s="99"/>
      <c r="C1" s="99"/>
      <c r="D1" s="99"/>
      <c r="E1" s="99"/>
      <c r="F1" s="99"/>
      <c r="G1" s="99"/>
    </row>
    <row r="2" spans="1:7">
      <c r="A2" s="100" t="s">
        <v>3</v>
      </c>
      <c r="B2" s="100"/>
      <c r="C2" s="100"/>
      <c r="D2" s="100"/>
      <c r="E2" s="100"/>
      <c r="F2" s="100"/>
      <c r="G2" s="100"/>
    </row>
    <row r="3" spans="1:7">
      <c r="A3" s="101" t="s">
        <v>16</v>
      </c>
      <c r="B3" s="101"/>
      <c r="C3" s="101"/>
      <c r="D3" s="101"/>
      <c r="E3" s="101"/>
      <c r="F3" s="101"/>
      <c r="G3" s="101"/>
    </row>
    <row r="4" spans="1:7">
      <c r="A4" s="99" t="s">
        <v>89</v>
      </c>
      <c r="B4" s="99"/>
      <c r="C4" s="99"/>
      <c r="D4" s="99"/>
      <c r="E4" s="99"/>
      <c r="F4" s="99"/>
      <c r="G4" s="99"/>
    </row>
    <row r="5" spans="1:7" ht="15" thickBot="1">
      <c r="F5" s="20"/>
    </row>
    <row r="6" spans="1:7" ht="41.4">
      <c r="A6" s="6" t="s">
        <v>11</v>
      </c>
      <c r="B6" s="7" t="s">
        <v>12</v>
      </c>
      <c r="C6" s="7" t="s">
        <v>2</v>
      </c>
      <c r="D6" s="8" t="s">
        <v>1</v>
      </c>
      <c r="E6" s="8" t="s">
        <v>102</v>
      </c>
      <c r="F6" s="23" t="s">
        <v>15</v>
      </c>
      <c r="G6" s="9" t="s">
        <v>13</v>
      </c>
    </row>
    <row r="7" spans="1:7">
      <c r="A7" s="27">
        <v>1</v>
      </c>
      <c r="B7" s="28" t="s">
        <v>71</v>
      </c>
      <c r="C7" s="29"/>
      <c r="D7" s="30">
        <f>SUM(D8:D11)</f>
        <v>11860</v>
      </c>
      <c r="E7" s="66">
        <f>SUM(E8:E11)</f>
        <v>0</v>
      </c>
      <c r="F7" s="31">
        <f>SUM(F8:F11)</f>
        <v>11860</v>
      </c>
      <c r="G7" s="32">
        <f>+E7/D7</f>
        <v>0</v>
      </c>
    </row>
    <row r="8" spans="1:7" ht="27.6">
      <c r="A8" s="11"/>
      <c r="B8" s="38" t="s">
        <v>76</v>
      </c>
      <c r="C8" s="14"/>
      <c r="D8" s="13">
        <v>2000</v>
      </c>
      <c r="E8" s="13">
        <v>0</v>
      </c>
      <c r="F8" s="19">
        <f>+D8-E8</f>
        <v>2000</v>
      </c>
      <c r="G8" s="10">
        <f t="shared" ref="G8:G11" si="0">+E8/D8</f>
        <v>0</v>
      </c>
    </row>
    <row r="9" spans="1:7">
      <c r="A9" s="11"/>
      <c r="B9" s="38" t="s">
        <v>77</v>
      </c>
      <c r="C9" s="14"/>
      <c r="D9" s="13">
        <v>2100</v>
      </c>
      <c r="E9" s="13">
        <v>0</v>
      </c>
      <c r="F9" s="19">
        <f t="shared" ref="F9:F11" si="1">+D9-E9</f>
        <v>2100</v>
      </c>
      <c r="G9" s="10">
        <f t="shared" si="0"/>
        <v>0</v>
      </c>
    </row>
    <row r="10" spans="1:7">
      <c r="A10" s="11"/>
      <c r="B10" s="38" t="s">
        <v>79</v>
      </c>
      <c r="C10" s="12"/>
      <c r="D10" s="13">
        <v>1200</v>
      </c>
      <c r="E10" s="13">
        <v>0</v>
      </c>
      <c r="F10" s="19">
        <f t="shared" si="1"/>
        <v>1200</v>
      </c>
      <c r="G10" s="10">
        <f t="shared" si="0"/>
        <v>0</v>
      </c>
    </row>
    <row r="11" spans="1:7">
      <c r="A11" s="11"/>
      <c r="B11" s="14" t="s">
        <v>78</v>
      </c>
      <c r="C11" s="12"/>
      <c r="D11" s="13">
        <v>6560</v>
      </c>
      <c r="E11" s="13">
        <v>0</v>
      </c>
      <c r="F11" s="19">
        <f t="shared" si="1"/>
        <v>6560</v>
      </c>
      <c r="G11" s="10">
        <f t="shared" si="0"/>
        <v>0</v>
      </c>
    </row>
    <row r="12" spans="1:7" ht="28.2">
      <c r="A12" s="27">
        <v>2</v>
      </c>
      <c r="B12" s="42" t="s">
        <v>7</v>
      </c>
      <c r="C12" s="33"/>
      <c r="D12" s="34">
        <f>SUM(D13:D15)</f>
        <v>7970</v>
      </c>
      <c r="E12" s="34">
        <f t="shared" ref="E12:F12" si="2">+E15</f>
        <v>0</v>
      </c>
      <c r="F12" s="35">
        <f t="shared" si="2"/>
        <v>1350</v>
      </c>
      <c r="G12" s="32">
        <f t="shared" ref="G12:G27" si="3">+E12/D12</f>
        <v>0</v>
      </c>
    </row>
    <row r="13" spans="1:7" ht="27.6">
      <c r="A13" s="40"/>
      <c r="B13" s="1" t="s">
        <v>80</v>
      </c>
      <c r="C13" s="33"/>
      <c r="D13" s="41">
        <v>5120</v>
      </c>
      <c r="E13" s="52">
        <v>0</v>
      </c>
      <c r="F13" s="21">
        <f t="shared" ref="F13:F14" si="4">+D13-E13</f>
        <v>5120</v>
      </c>
      <c r="G13" s="10">
        <f t="shared" si="3"/>
        <v>0</v>
      </c>
    </row>
    <row r="14" spans="1:7" ht="41.4">
      <c r="A14" s="40"/>
      <c r="B14" s="1" t="s">
        <v>81</v>
      </c>
      <c r="C14" s="33"/>
      <c r="D14" s="41">
        <v>1500</v>
      </c>
      <c r="E14" s="52">
        <v>0</v>
      </c>
      <c r="F14" s="21">
        <f t="shared" si="4"/>
        <v>1500</v>
      </c>
      <c r="G14" s="10">
        <f t="shared" si="3"/>
        <v>0</v>
      </c>
    </row>
    <row r="15" spans="1:7" ht="27.6">
      <c r="A15" s="11"/>
      <c r="B15" s="1" t="s">
        <v>20</v>
      </c>
      <c r="C15" s="14"/>
      <c r="D15" s="13">
        <v>1350</v>
      </c>
      <c r="E15" s="13">
        <v>0</v>
      </c>
      <c r="F15" s="19">
        <f>+D15-E15</f>
        <v>1350</v>
      </c>
      <c r="G15" s="10">
        <f t="shared" si="3"/>
        <v>0</v>
      </c>
    </row>
    <row r="16" spans="1:7" ht="28.2">
      <c r="A16" s="27">
        <v>3</v>
      </c>
      <c r="B16" s="42" t="s">
        <v>4</v>
      </c>
      <c r="C16" s="33"/>
      <c r="D16" s="34">
        <f>SUM(D17:D18)</f>
        <v>1550</v>
      </c>
      <c r="E16" s="34">
        <f>SUM(E17:E18)</f>
        <v>0</v>
      </c>
      <c r="F16" s="35">
        <f>+D16-E16</f>
        <v>1550</v>
      </c>
      <c r="G16" s="32">
        <f t="shared" si="3"/>
        <v>0</v>
      </c>
    </row>
    <row r="17" spans="1:7" ht="28.2">
      <c r="A17" s="11"/>
      <c r="B17" s="16" t="s">
        <v>21</v>
      </c>
      <c r="C17" s="12"/>
      <c r="D17" s="13">
        <v>200</v>
      </c>
      <c r="E17" s="13">
        <v>0</v>
      </c>
      <c r="F17" s="21">
        <f t="shared" ref="F17:F18" si="5">+D17-E17</f>
        <v>200</v>
      </c>
      <c r="G17" s="10">
        <f t="shared" si="3"/>
        <v>0</v>
      </c>
    </row>
    <row r="18" spans="1:7" ht="41.4">
      <c r="A18" s="11"/>
      <c r="B18" s="1" t="s">
        <v>22</v>
      </c>
      <c r="C18" s="14"/>
      <c r="D18" s="13">
        <v>1350</v>
      </c>
      <c r="E18" s="13">
        <v>0</v>
      </c>
      <c r="F18" s="21">
        <f t="shared" si="5"/>
        <v>1350</v>
      </c>
      <c r="G18" s="10">
        <f t="shared" si="3"/>
        <v>0</v>
      </c>
    </row>
    <row r="19" spans="1:7" ht="27.6">
      <c r="A19" s="27">
        <v>4</v>
      </c>
      <c r="B19" s="45" t="s">
        <v>5</v>
      </c>
      <c r="C19" s="29"/>
      <c r="D19" s="34">
        <f>SUM(D20:D21)</f>
        <v>26200</v>
      </c>
      <c r="E19" s="34">
        <f>SUM(E20:E21)</f>
        <v>0</v>
      </c>
      <c r="F19" s="35">
        <f>+D19-E19</f>
        <v>26200</v>
      </c>
      <c r="G19" s="32">
        <f t="shared" si="3"/>
        <v>0</v>
      </c>
    </row>
    <row r="20" spans="1:7" s="46" customFormat="1" ht="27.6">
      <c r="A20" s="40"/>
      <c r="B20" s="1" t="s">
        <v>23</v>
      </c>
      <c r="C20" s="18"/>
      <c r="D20" s="41">
        <v>22200</v>
      </c>
      <c r="E20" s="41">
        <v>0</v>
      </c>
      <c r="F20" s="21">
        <f t="shared" ref="F20:F21" si="6">+D20-E20</f>
        <v>22200</v>
      </c>
      <c r="G20" s="10">
        <f t="shared" ref="G20:G21" si="7">+E20/D20</f>
        <v>0</v>
      </c>
    </row>
    <row r="21" spans="1:7" s="46" customFormat="1">
      <c r="A21" s="40"/>
      <c r="B21" s="1" t="s">
        <v>8</v>
      </c>
      <c r="C21" s="18"/>
      <c r="D21" s="41">
        <v>4000</v>
      </c>
      <c r="E21" s="41">
        <v>0</v>
      </c>
      <c r="F21" s="21">
        <f t="shared" si="6"/>
        <v>4000</v>
      </c>
      <c r="G21" s="10">
        <f t="shared" si="7"/>
        <v>0</v>
      </c>
    </row>
    <row r="22" spans="1:7" ht="45.6" customHeight="1">
      <c r="A22" s="27">
        <v>5</v>
      </c>
      <c r="B22" s="42" t="s">
        <v>24</v>
      </c>
      <c r="C22" s="33"/>
      <c r="D22" s="34">
        <f>D23+D24</f>
        <v>7600</v>
      </c>
      <c r="E22" s="34">
        <f t="shared" ref="E22:F22" si="8">+E24</f>
        <v>0</v>
      </c>
      <c r="F22" s="35">
        <f t="shared" si="8"/>
        <v>5200</v>
      </c>
      <c r="G22" s="32">
        <f t="shared" si="3"/>
        <v>0</v>
      </c>
    </row>
    <row r="23" spans="1:7" s="46" customFormat="1" ht="21" customHeight="1">
      <c r="A23" s="40"/>
      <c r="B23" s="17" t="s">
        <v>82</v>
      </c>
      <c r="C23" s="53"/>
      <c r="D23" s="41">
        <v>2400</v>
      </c>
      <c r="E23" s="41">
        <v>0</v>
      </c>
      <c r="F23" s="21">
        <f t="shared" ref="F23" si="9">+D23-E23</f>
        <v>2400</v>
      </c>
      <c r="G23" s="10">
        <f t="shared" si="3"/>
        <v>0</v>
      </c>
    </row>
    <row r="24" spans="1:7" ht="28.2">
      <c r="A24" s="11"/>
      <c r="B24" s="17" t="s">
        <v>25</v>
      </c>
      <c r="C24" s="12"/>
      <c r="D24" s="13">
        <v>5200</v>
      </c>
      <c r="E24" s="13">
        <v>0</v>
      </c>
      <c r="F24" s="21">
        <f t="shared" ref="F24" si="10">+D24-E24</f>
        <v>5200</v>
      </c>
      <c r="G24" s="10">
        <f t="shared" si="3"/>
        <v>0</v>
      </c>
    </row>
    <row r="25" spans="1:7" ht="28.2">
      <c r="A25" s="27">
        <v>6</v>
      </c>
      <c r="B25" s="42" t="s">
        <v>6</v>
      </c>
      <c r="C25" s="33"/>
      <c r="D25" s="34">
        <f>SUM(D26:D26)</f>
        <v>1000</v>
      </c>
      <c r="E25" s="34">
        <f>SUM(E26:E26)</f>
        <v>0</v>
      </c>
      <c r="F25" s="35">
        <f>SUM(F26:F26)</f>
        <v>1000</v>
      </c>
      <c r="G25" s="36">
        <f t="shared" si="3"/>
        <v>0</v>
      </c>
    </row>
    <row r="26" spans="1:7">
      <c r="A26" s="11"/>
      <c r="B26" s="15" t="s">
        <v>26</v>
      </c>
      <c r="C26" s="12"/>
      <c r="D26" s="13">
        <v>1000</v>
      </c>
      <c r="E26" s="13">
        <v>0</v>
      </c>
      <c r="F26" s="21">
        <f t="shared" ref="F26" si="11">+D26-E26</f>
        <v>1000</v>
      </c>
      <c r="G26" s="10">
        <f t="shared" si="3"/>
        <v>0</v>
      </c>
    </row>
    <row r="27" spans="1:7" ht="34.950000000000003" customHeight="1">
      <c r="A27" s="27">
        <v>7</v>
      </c>
      <c r="B27" s="42" t="s">
        <v>9</v>
      </c>
      <c r="C27" s="29"/>
      <c r="D27" s="34">
        <f>SUM(D28:D28)</f>
        <v>4200</v>
      </c>
      <c r="E27" s="34">
        <f>SUM(E28:E28)</f>
        <v>0</v>
      </c>
      <c r="F27" s="35">
        <f>SUM(F28:F28)</f>
        <v>4200</v>
      </c>
      <c r="G27" s="32">
        <f t="shared" si="3"/>
        <v>0</v>
      </c>
    </row>
    <row r="28" spans="1:7" ht="28.2">
      <c r="A28" s="11"/>
      <c r="B28" s="15" t="s">
        <v>27</v>
      </c>
      <c r="C28" s="12"/>
      <c r="D28" s="13">
        <v>4200</v>
      </c>
      <c r="E28" s="13">
        <v>0</v>
      </c>
      <c r="F28" s="21">
        <f t="shared" ref="F28" si="12">+D28-E28</f>
        <v>4200</v>
      </c>
      <c r="G28" s="10">
        <f t="shared" ref="G28:G39" si="13">+E28/D28</f>
        <v>0</v>
      </c>
    </row>
    <row r="29" spans="1:7" ht="28.2">
      <c r="A29" s="27">
        <v>8</v>
      </c>
      <c r="B29" s="42" t="s">
        <v>28</v>
      </c>
      <c r="C29" s="29"/>
      <c r="D29" s="34">
        <f>SUM(D30)</f>
        <v>1000</v>
      </c>
      <c r="E29" s="34">
        <f>SUM(E30)</f>
        <v>0</v>
      </c>
      <c r="F29" s="35">
        <f>+D29-E29</f>
        <v>1000</v>
      </c>
      <c r="G29" s="32">
        <f t="shared" si="13"/>
        <v>0</v>
      </c>
    </row>
    <row r="30" spans="1:7">
      <c r="A30" s="11"/>
      <c r="B30" s="15" t="s">
        <v>29</v>
      </c>
      <c r="C30" s="14"/>
      <c r="D30" s="13">
        <v>1000</v>
      </c>
      <c r="E30" s="13">
        <v>0</v>
      </c>
      <c r="F30" s="21">
        <f t="shared" ref="F30" si="14">+D30-E30</f>
        <v>1000</v>
      </c>
      <c r="G30" s="10">
        <f t="shared" si="13"/>
        <v>0</v>
      </c>
    </row>
    <row r="31" spans="1:7" ht="28.2">
      <c r="A31" s="39">
        <v>9</v>
      </c>
      <c r="B31" s="42" t="s">
        <v>30</v>
      </c>
      <c r="C31" s="43"/>
      <c r="D31" s="64">
        <f>SUM(D32)</f>
        <v>1800</v>
      </c>
      <c r="E31" s="34">
        <f>SUM(E32)</f>
        <v>0</v>
      </c>
      <c r="F31" s="37">
        <f>+D31-E31</f>
        <v>1800</v>
      </c>
      <c r="G31" s="32">
        <f t="shared" si="13"/>
        <v>0</v>
      </c>
    </row>
    <row r="32" spans="1:7" ht="20.399999999999999" customHeight="1">
      <c r="A32" s="47"/>
      <c r="B32" s="18" t="s">
        <v>31</v>
      </c>
      <c r="C32" s="48" t="s">
        <v>32</v>
      </c>
      <c r="D32" s="24">
        <v>1800</v>
      </c>
      <c r="E32" s="24">
        <v>0</v>
      </c>
      <c r="F32" s="25"/>
      <c r="G32" s="26"/>
    </row>
    <row r="33" spans="1:7">
      <c r="A33" s="39">
        <v>10</v>
      </c>
      <c r="B33" s="42" t="s">
        <v>33</v>
      </c>
      <c r="C33" s="43"/>
      <c r="D33" s="55">
        <f>SUM(D34)</f>
        <v>2000</v>
      </c>
      <c r="E33" s="55">
        <f>SUM(E34)</f>
        <v>0</v>
      </c>
      <c r="F33" s="37">
        <f>+D33-E33</f>
        <v>2000</v>
      </c>
      <c r="G33" s="32">
        <f t="shared" si="13"/>
        <v>0</v>
      </c>
    </row>
    <row r="34" spans="1:7">
      <c r="A34" s="40"/>
      <c r="B34" s="18" t="s">
        <v>34</v>
      </c>
      <c r="C34" s="48" t="s">
        <v>18</v>
      </c>
      <c r="D34" s="13">
        <v>2000</v>
      </c>
      <c r="E34" s="13">
        <v>0</v>
      </c>
      <c r="F34" s="21">
        <f t="shared" ref="F34" si="15">+D34-E34</f>
        <v>2000</v>
      </c>
      <c r="G34" s="10">
        <f t="shared" si="13"/>
        <v>0</v>
      </c>
    </row>
    <row r="35" spans="1:7" ht="28.2">
      <c r="A35" s="39">
        <v>11</v>
      </c>
      <c r="B35" s="42" t="s">
        <v>35</v>
      </c>
      <c r="C35" s="43"/>
      <c r="D35" s="34">
        <f>SUM(D36)</f>
        <v>25000</v>
      </c>
      <c r="E35" s="34">
        <f>SUM(E36)</f>
        <v>0</v>
      </c>
      <c r="F35" s="37">
        <f>+D35-E35</f>
        <v>25000</v>
      </c>
      <c r="G35" s="32">
        <f t="shared" si="13"/>
        <v>0</v>
      </c>
    </row>
    <row r="36" spans="1:7" ht="28.2">
      <c r="A36" s="40"/>
      <c r="B36" s="17" t="s">
        <v>36</v>
      </c>
      <c r="C36" s="44" t="s">
        <v>37</v>
      </c>
      <c r="D36" s="13">
        <v>25000</v>
      </c>
      <c r="E36" s="13">
        <v>0</v>
      </c>
      <c r="F36" s="21">
        <f t="shared" ref="F36" si="16">+D36-E36</f>
        <v>25000</v>
      </c>
      <c r="G36" s="10">
        <f t="shared" si="13"/>
        <v>0</v>
      </c>
    </row>
    <row r="37" spans="1:7" ht="28.2">
      <c r="A37" s="39">
        <v>12</v>
      </c>
      <c r="B37" s="42" t="s">
        <v>38</v>
      </c>
      <c r="C37" s="43"/>
      <c r="D37" s="34">
        <f>SUM(D38:D39)</f>
        <v>9200</v>
      </c>
      <c r="E37" s="34">
        <f>SUM(E38:E39)</f>
        <v>0</v>
      </c>
      <c r="F37" s="37">
        <f>+D37-E37</f>
        <v>9200</v>
      </c>
      <c r="G37" s="32">
        <f t="shared" si="13"/>
        <v>0</v>
      </c>
    </row>
    <row r="38" spans="1:7">
      <c r="A38" s="40"/>
      <c r="B38" s="18" t="s">
        <v>10</v>
      </c>
      <c r="C38" s="48" t="s">
        <v>39</v>
      </c>
      <c r="D38" s="13">
        <v>1000</v>
      </c>
      <c r="E38" s="13">
        <v>0</v>
      </c>
      <c r="F38" s="21">
        <f t="shared" ref="F38:F39" si="17">+D38-E38</f>
        <v>1000</v>
      </c>
      <c r="G38" s="10">
        <f t="shared" si="13"/>
        <v>0</v>
      </c>
    </row>
    <row r="39" spans="1:7">
      <c r="A39" s="40"/>
      <c r="B39" s="18" t="s">
        <v>40</v>
      </c>
      <c r="C39" s="48" t="s">
        <v>18</v>
      </c>
      <c r="D39" s="13">
        <v>8200</v>
      </c>
      <c r="E39" s="13">
        <v>0</v>
      </c>
      <c r="F39" s="21">
        <f t="shared" si="17"/>
        <v>8200</v>
      </c>
      <c r="G39" s="10">
        <f t="shared" si="13"/>
        <v>0</v>
      </c>
    </row>
    <row r="40" spans="1:7" ht="28.2">
      <c r="A40" s="39">
        <v>13</v>
      </c>
      <c r="B40" s="42" t="s">
        <v>41</v>
      </c>
      <c r="C40" s="43"/>
      <c r="D40" s="34">
        <f>+D41</f>
        <v>86070.6</v>
      </c>
      <c r="E40" s="34">
        <f t="shared" ref="E40" si="18">+E41</f>
        <v>57380.479999999996</v>
      </c>
      <c r="F40" s="37">
        <f>+D40-E40</f>
        <v>28690.12000000001</v>
      </c>
      <c r="G40" s="32">
        <f t="shared" ref="G40:G41" si="19">+E40/D40</f>
        <v>0.66666759613619508</v>
      </c>
    </row>
    <row r="41" spans="1:7">
      <c r="A41" s="40"/>
      <c r="B41" s="18" t="s">
        <v>88</v>
      </c>
      <c r="C41" s="48" t="s">
        <v>42</v>
      </c>
      <c r="D41" s="58">
        <v>86070.6</v>
      </c>
      <c r="E41" s="58">
        <f>+'Desglose Ejecución'!D7</f>
        <v>57380.479999999996</v>
      </c>
      <c r="F41" s="21">
        <f t="shared" ref="F41" si="20">+D41-E41</f>
        <v>28690.12000000001</v>
      </c>
      <c r="G41" s="10">
        <f t="shared" si="19"/>
        <v>0.66666759613619508</v>
      </c>
    </row>
    <row r="42" spans="1:7" ht="28.2">
      <c r="A42" s="39">
        <v>14</v>
      </c>
      <c r="B42" s="42" t="s">
        <v>43</v>
      </c>
      <c r="C42" s="43"/>
      <c r="D42" s="34">
        <f>SUM(D43)</f>
        <v>12000</v>
      </c>
      <c r="E42" s="34">
        <f>SUM(E43)</f>
        <v>0</v>
      </c>
      <c r="F42" s="37">
        <f>+D42-E42</f>
        <v>12000</v>
      </c>
      <c r="G42" s="32">
        <f t="shared" ref="G42:G43" si="21">+E42/D42</f>
        <v>0</v>
      </c>
    </row>
    <row r="43" spans="1:7">
      <c r="A43" s="40"/>
      <c r="B43" s="18" t="s">
        <v>44</v>
      </c>
      <c r="C43" s="48" t="s">
        <v>19</v>
      </c>
      <c r="D43" s="58">
        <v>12000</v>
      </c>
      <c r="E43" s="58">
        <v>0</v>
      </c>
      <c r="F43" s="21">
        <f t="shared" ref="F43" si="22">+D43-E43</f>
        <v>12000</v>
      </c>
      <c r="G43" s="10">
        <f t="shared" si="21"/>
        <v>0</v>
      </c>
    </row>
    <row r="44" spans="1:7">
      <c r="A44" s="39">
        <v>15</v>
      </c>
      <c r="B44" s="42" t="s">
        <v>45</v>
      </c>
      <c r="C44" s="43"/>
      <c r="D44" s="34">
        <f>SUM(D45:D47)</f>
        <v>4200</v>
      </c>
      <c r="E44" s="34">
        <f>SUM(E45:E47)</f>
        <v>2376.48</v>
      </c>
      <c r="F44" s="37">
        <f>+D44-E44</f>
        <v>1823.52</v>
      </c>
      <c r="G44" s="32">
        <f t="shared" ref="G44:G48" si="23">+E44/D44</f>
        <v>0.56582857142857146</v>
      </c>
    </row>
    <row r="45" spans="1:7">
      <c r="A45" s="40"/>
      <c r="B45" s="17" t="s">
        <v>83</v>
      </c>
      <c r="C45" s="102" t="s">
        <v>46</v>
      </c>
      <c r="D45" s="58">
        <v>1500</v>
      </c>
      <c r="E45" s="58">
        <f>+'Desglose Ejecución'!D10</f>
        <v>21.35</v>
      </c>
      <c r="F45" s="21">
        <f t="shared" ref="F45:F47" si="24">+D45-E45</f>
        <v>1478.65</v>
      </c>
      <c r="G45" s="10">
        <f t="shared" si="23"/>
        <v>1.4233333333333334E-2</v>
      </c>
    </row>
    <row r="46" spans="1:7">
      <c r="A46" s="40"/>
      <c r="B46" s="18" t="s">
        <v>84</v>
      </c>
      <c r="C46" s="102"/>
      <c r="D46" s="58">
        <v>1700</v>
      </c>
      <c r="E46" s="58">
        <v>0</v>
      </c>
      <c r="F46" s="21">
        <f t="shared" si="24"/>
        <v>1700</v>
      </c>
      <c r="G46" s="10">
        <f t="shared" si="23"/>
        <v>0</v>
      </c>
    </row>
    <row r="47" spans="1:7">
      <c r="A47" s="40"/>
      <c r="B47" s="18" t="s">
        <v>47</v>
      </c>
      <c r="C47" s="102"/>
      <c r="D47" s="58">
        <v>1000</v>
      </c>
      <c r="E47" s="58">
        <f>+'Desglose Ejecución'!D11+'Desglose Ejecución'!D12+'Desglose Ejecución'!D13+'Desglose Ejecución'!D14+'Desglose Ejecución'!D15+'Desglose Ejecución'!D16+'Desglose Ejecución'!D17</f>
        <v>2355.13</v>
      </c>
      <c r="F47" s="21">
        <f t="shared" si="24"/>
        <v>-1355.13</v>
      </c>
      <c r="G47" s="10">
        <f t="shared" si="23"/>
        <v>2.3551299999999999</v>
      </c>
    </row>
    <row r="48" spans="1:7">
      <c r="A48" s="39">
        <v>16</v>
      </c>
      <c r="B48" s="42" t="s">
        <v>48</v>
      </c>
      <c r="C48" s="43"/>
      <c r="D48" s="34">
        <f>SUM(D49:D51)</f>
        <v>5500</v>
      </c>
      <c r="E48" s="34">
        <f>SUM(E49:E51)</f>
        <v>3201.71</v>
      </c>
      <c r="F48" s="37">
        <f>+D48-E48</f>
        <v>2298.29</v>
      </c>
      <c r="G48" s="32">
        <f t="shared" si="23"/>
        <v>0.58212909090909093</v>
      </c>
    </row>
    <row r="49" spans="1:7">
      <c r="A49" s="49"/>
      <c r="B49" s="59" t="s">
        <v>49</v>
      </c>
      <c r="C49" s="98" t="s">
        <v>50</v>
      </c>
      <c r="D49" s="58">
        <v>1700</v>
      </c>
      <c r="E49" s="58">
        <f>+'Desglose Ejecución'!D20</f>
        <v>2993.06</v>
      </c>
      <c r="F49" s="21">
        <f t="shared" ref="F49:F51" si="25">+D49-E49</f>
        <v>-1293.06</v>
      </c>
      <c r="G49" s="10">
        <f t="shared" ref="G49:G51" si="26">+E49/D49</f>
        <v>1.7606235294117647</v>
      </c>
    </row>
    <row r="50" spans="1:7">
      <c r="A50" s="49"/>
      <c r="B50" s="59" t="s">
        <v>51</v>
      </c>
      <c r="C50" s="98"/>
      <c r="D50" s="58">
        <v>300</v>
      </c>
      <c r="E50" s="58">
        <v>208.65</v>
      </c>
      <c r="F50" s="21">
        <f t="shared" si="25"/>
        <v>91.35</v>
      </c>
      <c r="G50" s="10">
        <f t="shared" si="26"/>
        <v>0.69550000000000001</v>
      </c>
    </row>
    <row r="51" spans="1:7">
      <c r="A51" s="49"/>
      <c r="B51" s="59" t="s">
        <v>52</v>
      </c>
      <c r="C51" s="98"/>
      <c r="D51" s="58">
        <v>3500</v>
      </c>
      <c r="E51" s="58">
        <v>0</v>
      </c>
      <c r="F51" s="21">
        <f t="shared" si="25"/>
        <v>3500</v>
      </c>
      <c r="G51" s="10">
        <f t="shared" si="26"/>
        <v>0</v>
      </c>
    </row>
    <row r="52" spans="1:7">
      <c r="A52" s="39">
        <v>17</v>
      </c>
      <c r="B52" s="42" t="s">
        <v>53</v>
      </c>
      <c r="C52" s="43"/>
      <c r="D52" s="34">
        <f>SUM(D53:D61)</f>
        <v>6497.4</v>
      </c>
      <c r="E52" s="34">
        <f>SUM(E53:E62)</f>
        <v>2151.91</v>
      </c>
      <c r="F52" s="37">
        <f>+D52-E52</f>
        <v>4345.49</v>
      </c>
      <c r="G52" s="32">
        <f t="shared" ref="G52:G61" si="27">+E52/D52</f>
        <v>0.33119555514513499</v>
      </c>
    </row>
    <row r="53" spans="1:7">
      <c r="A53" s="40"/>
      <c r="B53" s="18" t="s">
        <v>54</v>
      </c>
      <c r="C53" s="48" t="s">
        <v>55</v>
      </c>
      <c r="D53" s="13">
        <v>400</v>
      </c>
      <c r="E53" s="13">
        <v>0</v>
      </c>
      <c r="F53" s="21">
        <f t="shared" ref="F53:F62" si="28">+D53-E53</f>
        <v>400</v>
      </c>
      <c r="G53" s="10">
        <f t="shared" si="27"/>
        <v>0</v>
      </c>
    </row>
    <row r="54" spans="1:7">
      <c r="A54" s="40"/>
      <c r="B54" s="18" t="s">
        <v>56</v>
      </c>
      <c r="C54" s="48" t="s">
        <v>57</v>
      </c>
      <c r="D54" s="13">
        <v>1500</v>
      </c>
      <c r="E54" s="13">
        <f>+'Desglose Ejecución'!D22</f>
        <v>210.5</v>
      </c>
      <c r="F54" s="21">
        <f t="shared" si="28"/>
        <v>1289.5</v>
      </c>
      <c r="G54" s="10">
        <f t="shared" si="27"/>
        <v>0.14033333333333334</v>
      </c>
    </row>
    <row r="55" spans="1:7">
      <c r="A55" s="40"/>
      <c r="B55" s="18" t="s">
        <v>58</v>
      </c>
      <c r="C55" s="48" t="s">
        <v>59</v>
      </c>
      <c r="D55" s="13">
        <v>600</v>
      </c>
      <c r="E55" s="13">
        <f>17.4+'Desglose Ejecución'!D24</f>
        <v>59.129999999999995</v>
      </c>
      <c r="F55" s="21">
        <f t="shared" si="28"/>
        <v>540.87</v>
      </c>
      <c r="G55" s="10">
        <f t="shared" si="27"/>
        <v>9.8549999999999999E-2</v>
      </c>
    </row>
    <row r="56" spans="1:7">
      <c r="A56" s="40"/>
      <c r="B56" s="18" t="s">
        <v>60</v>
      </c>
      <c r="C56" s="48" t="s">
        <v>61</v>
      </c>
      <c r="D56" s="13">
        <v>700</v>
      </c>
      <c r="E56" s="13">
        <f>+'Desglose Ejecución'!D25</f>
        <v>561.75</v>
      </c>
      <c r="F56" s="21">
        <f t="shared" si="28"/>
        <v>138.25</v>
      </c>
      <c r="G56" s="10">
        <f t="shared" si="27"/>
        <v>0.80249999999999999</v>
      </c>
    </row>
    <row r="57" spans="1:7">
      <c r="A57" s="40"/>
      <c r="B57" s="18" t="s">
        <v>62</v>
      </c>
      <c r="C57" s="48" t="s">
        <v>63</v>
      </c>
      <c r="D57" s="13">
        <v>300</v>
      </c>
      <c r="E57" s="13">
        <v>0</v>
      </c>
      <c r="F57" s="21">
        <f t="shared" si="28"/>
        <v>300</v>
      </c>
      <c r="G57" s="10">
        <f t="shared" si="27"/>
        <v>0</v>
      </c>
    </row>
    <row r="58" spans="1:7">
      <c r="A58" s="40"/>
      <c r="B58" s="18" t="s">
        <v>64</v>
      </c>
      <c r="C58" s="48" t="s">
        <v>65</v>
      </c>
      <c r="D58" s="13">
        <v>500</v>
      </c>
      <c r="E58" s="13">
        <f>+'Desglose Ejecución'!D27+'Desglose Ejecución'!D28+'Desglose Ejecución'!D29</f>
        <v>280.83000000000004</v>
      </c>
      <c r="F58" s="21">
        <f t="shared" si="28"/>
        <v>219.16999999999996</v>
      </c>
      <c r="G58" s="10">
        <f t="shared" si="27"/>
        <v>0.56166000000000005</v>
      </c>
    </row>
    <row r="59" spans="1:7">
      <c r="A59" s="40"/>
      <c r="B59" s="18" t="s">
        <v>85</v>
      </c>
      <c r="C59" s="48" t="s">
        <v>63</v>
      </c>
      <c r="D59" s="13">
        <v>40</v>
      </c>
      <c r="E59" s="13">
        <v>40</v>
      </c>
      <c r="F59" s="21">
        <f t="shared" si="28"/>
        <v>0</v>
      </c>
      <c r="G59" s="10">
        <f t="shared" si="27"/>
        <v>1</v>
      </c>
    </row>
    <row r="60" spans="1:7">
      <c r="A60" s="40"/>
      <c r="B60" s="18" t="s">
        <v>67</v>
      </c>
      <c r="C60" s="48" t="s">
        <v>68</v>
      </c>
      <c r="D60" s="13">
        <v>2000</v>
      </c>
      <c r="E60" s="13">
        <v>0</v>
      </c>
      <c r="F60" s="21">
        <f t="shared" si="28"/>
        <v>2000</v>
      </c>
      <c r="G60" s="10">
        <f t="shared" si="27"/>
        <v>0</v>
      </c>
    </row>
    <row r="61" spans="1:7">
      <c r="A61" s="40"/>
      <c r="B61" s="18" t="s">
        <v>69</v>
      </c>
      <c r="C61" s="48" t="s">
        <v>70</v>
      </c>
      <c r="D61" s="13">
        <v>457.4</v>
      </c>
      <c r="E61" s="13">
        <v>0</v>
      </c>
      <c r="F61" s="21">
        <f t="shared" si="28"/>
        <v>457.4</v>
      </c>
      <c r="G61" s="10">
        <f t="shared" si="27"/>
        <v>0</v>
      </c>
    </row>
    <row r="62" spans="1:7" ht="41.4">
      <c r="A62" s="68"/>
      <c r="B62" s="1" t="s">
        <v>73</v>
      </c>
      <c r="C62" s="48"/>
      <c r="D62" s="13">
        <v>0</v>
      </c>
      <c r="E62" s="13">
        <f>438.17+561.53</f>
        <v>999.7</v>
      </c>
      <c r="F62" s="21">
        <f t="shared" si="28"/>
        <v>-999.7</v>
      </c>
      <c r="G62" s="10">
        <v>-1</v>
      </c>
    </row>
    <row r="63" spans="1:7" ht="15" thickBot="1">
      <c r="A63" s="50"/>
      <c r="B63" s="14"/>
      <c r="C63" s="61"/>
      <c r="D63" s="13"/>
      <c r="E63" s="13"/>
      <c r="F63" s="60"/>
      <c r="G63" s="56"/>
    </row>
    <row r="64" spans="1:7" ht="16.2" thickBot="1">
      <c r="A64" s="54"/>
      <c r="B64" s="62" t="s">
        <v>14</v>
      </c>
      <c r="C64" s="63"/>
      <c r="D64" s="67">
        <f>+D7+D12+D16+D19+D22+D25+D27+D29+D31+D33+D35+D37+D40+D42+D44+D48+D52</f>
        <v>213648</v>
      </c>
      <c r="E64" s="67">
        <f t="shared" ref="E64:F64" si="29">+E7+E12+E16+E19+E22+E25+E27+E29+E31+E33+E35+E37+E40+E42+E44+E48+E52</f>
        <v>65110.58</v>
      </c>
      <c r="F64" s="67">
        <f t="shared" si="29"/>
        <v>139517.42000000001</v>
      </c>
      <c r="G64" s="69">
        <f>+E64/D64</f>
        <v>0.30475632816595521</v>
      </c>
    </row>
  </sheetData>
  <mergeCells count="6">
    <mergeCell ref="C49:C51"/>
    <mergeCell ref="A1:G1"/>
    <mergeCell ref="A2:G2"/>
    <mergeCell ref="A4:G4"/>
    <mergeCell ref="A3:G3"/>
    <mergeCell ref="C45:C47"/>
  </mergeCells>
  <printOptions horizontalCentered="1" verticalCentered="1"/>
  <pageMargins left="0" right="0" top="0.74803149606299213" bottom="0.35433070866141736" header="0.31496062992125984" footer="0.31496062992125984"/>
  <pageSetup scale="8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5" workbookViewId="0">
      <selection activeCell="B12" sqref="B12"/>
    </sheetView>
  </sheetViews>
  <sheetFormatPr baseColWidth="10" defaultColWidth="11.44140625" defaultRowHeight="14.4"/>
  <cols>
    <col min="1" max="1" width="4.5546875" style="3" customWidth="1"/>
    <col min="2" max="2" width="65.6640625" style="4" customWidth="1"/>
    <col min="3" max="3" width="0" style="4" hidden="1" customWidth="1"/>
    <col min="4" max="4" width="15.6640625" style="5" customWidth="1"/>
    <col min="5" max="16384" width="11.44140625" style="2"/>
  </cols>
  <sheetData>
    <row r="1" spans="1:4">
      <c r="A1" s="99" t="s">
        <v>0</v>
      </c>
      <c r="B1" s="99"/>
      <c r="C1" s="99"/>
      <c r="D1" s="99"/>
    </row>
    <row r="2" spans="1:4">
      <c r="A2" s="100" t="s">
        <v>3</v>
      </c>
      <c r="B2" s="100"/>
      <c r="C2" s="100"/>
      <c r="D2" s="100"/>
    </row>
    <row r="3" spans="1:4">
      <c r="A3" s="101" t="s">
        <v>72</v>
      </c>
      <c r="B3" s="101"/>
      <c r="C3" s="101"/>
      <c r="D3" s="101"/>
    </row>
    <row r="4" spans="1:4">
      <c r="A4" s="99" t="s">
        <v>89</v>
      </c>
      <c r="B4" s="99"/>
      <c r="C4" s="99"/>
      <c r="D4" s="99"/>
    </row>
    <row r="5" spans="1:4" ht="15" thickBot="1"/>
    <row r="6" spans="1:4" ht="41.4">
      <c r="A6" s="6" t="s">
        <v>11</v>
      </c>
      <c r="B6" s="7" t="s">
        <v>12</v>
      </c>
      <c r="C6" s="7" t="s">
        <v>2</v>
      </c>
      <c r="D6" s="8" t="s">
        <v>17</v>
      </c>
    </row>
    <row r="7" spans="1:4" ht="28.2">
      <c r="A7" s="39">
        <v>13</v>
      </c>
      <c r="B7" s="42" t="s">
        <v>41</v>
      </c>
      <c r="C7" s="43"/>
      <c r="D7" s="34">
        <f t="shared" ref="D7" si="0">+D8</f>
        <v>57380.479999999996</v>
      </c>
    </row>
    <row r="8" spans="1:4">
      <c r="A8" s="40"/>
      <c r="B8" s="18" t="s">
        <v>91</v>
      </c>
      <c r="C8" s="48" t="s">
        <v>42</v>
      </c>
      <c r="D8" s="58">
        <f>(3816.91+3355.65)*8</f>
        <v>57380.479999999996</v>
      </c>
    </row>
    <row r="9" spans="1:4">
      <c r="A9" s="39">
        <v>15</v>
      </c>
      <c r="B9" s="42" t="s">
        <v>45</v>
      </c>
      <c r="C9" s="43"/>
      <c r="D9" s="57">
        <f>SUM(D10:D17)</f>
        <v>2376.4800000000005</v>
      </c>
    </row>
    <row r="10" spans="1:4" s="46" customFormat="1">
      <c r="A10" s="49"/>
      <c r="B10" s="16" t="s">
        <v>99</v>
      </c>
      <c r="C10" s="96"/>
      <c r="D10" s="94">
        <v>21.35</v>
      </c>
    </row>
    <row r="11" spans="1:4" s="46" customFormat="1">
      <c r="A11" s="40"/>
      <c r="B11" s="17" t="s">
        <v>90</v>
      </c>
      <c r="C11" s="93"/>
      <c r="D11" s="94">
        <v>986.61</v>
      </c>
    </row>
    <row r="12" spans="1:4" s="46" customFormat="1">
      <c r="A12" s="40"/>
      <c r="B12" s="17" t="s">
        <v>96</v>
      </c>
      <c r="C12" s="93"/>
      <c r="D12" s="94">
        <v>7</v>
      </c>
    </row>
    <row r="13" spans="1:4" s="46" customFormat="1">
      <c r="A13" s="40"/>
      <c r="B13" s="17" t="s">
        <v>96</v>
      </c>
      <c r="C13" s="93"/>
      <c r="D13" s="94">
        <v>7</v>
      </c>
    </row>
    <row r="14" spans="1:4" s="46" customFormat="1">
      <c r="A14" s="40"/>
      <c r="B14" s="17" t="s">
        <v>97</v>
      </c>
      <c r="C14" s="93"/>
      <c r="D14" s="94">
        <v>10.7</v>
      </c>
    </row>
    <row r="15" spans="1:4" s="46" customFormat="1">
      <c r="A15" s="40"/>
      <c r="B15" s="17" t="s">
        <v>94</v>
      </c>
      <c r="C15" s="93"/>
      <c r="D15" s="94">
        <v>837.22</v>
      </c>
    </row>
    <row r="16" spans="1:4" s="46" customFormat="1">
      <c r="A16" s="40"/>
      <c r="B16" s="17" t="s">
        <v>105</v>
      </c>
      <c r="C16" s="93"/>
      <c r="D16" s="94">
        <v>176.13</v>
      </c>
    </row>
    <row r="17" spans="1:4" s="46" customFormat="1">
      <c r="A17" s="40"/>
      <c r="B17" s="17" t="s">
        <v>93</v>
      </c>
      <c r="C17" s="93"/>
      <c r="D17" s="94">
        <v>330.47</v>
      </c>
    </row>
    <row r="18" spans="1:4">
      <c r="A18" s="39">
        <v>16</v>
      </c>
      <c r="B18" s="42" t="s">
        <v>48</v>
      </c>
      <c r="C18" s="43"/>
      <c r="D18" s="57">
        <f>+D19+D20</f>
        <v>3201.71</v>
      </c>
    </row>
    <row r="19" spans="1:4" s="46" customFormat="1">
      <c r="A19" s="49"/>
      <c r="B19" s="16" t="s">
        <v>75</v>
      </c>
      <c r="C19" s="95"/>
      <c r="D19" s="94">
        <v>208.65</v>
      </c>
    </row>
    <row r="20" spans="1:4" s="46" customFormat="1">
      <c r="A20" s="49"/>
      <c r="B20" s="16" t="s">
        <v>92</v>
      </c>
      <c r="C20" s="95"/>
      <c r="D20" s="94">
        <v>2993.06</v>
      </c>
    </row>
    <row r="21" spans="1:4">
      <c r="A21" s="39">
        <v>17</v>
      </c>
      <c r="B21" s="42" t="s">
        <v>53</v>
      </c>
      <c r="C21" s="43"/>
      <c r="D21" s="57">
        <f>SUM(D22:D30)</f>
        <v>2151.91</v>
      </c>
    </row>
    <row r="22" spans="1:4">
      <c r="A22" s="40"/>
      <c r="B22" s="18" t="s">
        <v>56</v>
      </c>
      <c r="C22" s="48" t="s">
        <v>57</v>
      </c>
      <c r="D22" s="41">
        <f>55+92.5+63</f>
        <v>210.5</v>
      </c>
    </row>
    <row r="23" spans="1:4">
      <c r="A23" s="40"/>
      <c r="B23" s="18" t="s">
        <v>58</v>
      </c>
      <c r="C23" s="48" t="s">
        <v>59</v>
      </c>
      <c r="D23" s="41">
        <v>17.399999999999999</v>
      </c>
    </row>
    <row r="24" spans="1:4">
      <c r="A24" s="68"/>
      <c r="B24" s="18" t="s">
        <v>100</v>
      </c>
      <c r="C24" s="48"/>
      <c r="D24" s="41">
        <v>41.73</v>
      </c>
    </row>
    <row r="25" spans="1:4">
      <c r="A25" s="40"/>
      <c r="B25" s="18" t="s">
        <v>95</v>
      </c>
      <c r="C25" s="48"/>
      <c r="D25" s="41">
        <v>561.75</v>
      </c>
    </row>
    <row r="26" spans="1:4">
      <c r="A26" s="40"/>
      <c r="B26" s="18" t="s">
        <v>66</v>
      </c>
      <c r="C26" s="48" t="s">
        <v>63</v>
      </c>
      <c r="D26" s="41">
        <v>40</v>
      </c>
    </row>
    <row r="27" spans="1:4">
      <c r="A27" s="68"/>
      <c r="B27" s="18" t="s">
        <v>104</v>
      </c>
      <c r="C27" s="48"/>
      <c r="D27" s="41">
        <v>94.67</v>
      </c>
    </row>
    <row r="28" spans="1:4">
      <c r="A28" s="68"/>
      <c r="B28" s="18" t="s">
        <v>98</v>
      </c>
      <c r="C28" s="48"/>
      <c r="D28" s="41">
        <v>99.98</v>
      </c>
    </row>
    <row r="29" spans="1:4">
      <c r="A29" s="68"/>
      <c r="B29" s="18" t="s">
        <v>101</v>
      </c>
      <c r="C29" s="48"/>
      <c r="D29" s="41">
        <v>86.18</v>
      </c>
    </row>
    <row r="30" spans="1:4" ht="28.2" thickBot="1">
      <c r="A30" s="50">
        <v>0</v>
      </c>
      <c r="B30" s="1" t="s">
        <v>73</v>
      </c>
      <c r="C30" s="61"/>
      <c r="D30" s="13">
        <f>438.17+561.53</f>
        <v>999.7</v>
      </c>
    </row>
    <row r="31" spans="1:4" ht="16.2" thickBot="1">
      <c r="A31" s="54"/>
      <c r="B31" s="62" t="s">
        <v>14</v>
      </c>
      <c r="C31" s="63"/>
      <c r="D31" s="67">
        <f>+D7+D9+D18+D21</f>
        <v>65110.58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" right="0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7" zoomScaleNormal="100" workbookViewId="0">
      <selection activeCell="B13" sqref="B13"/>
    </sheetView>
  </sheetViews>
  <sheetFormatPr baseColWidth="10" defaultColWidth="11.44140625" defaultRowHeight="14.4"/>
  <cols>
    <col min="1" max="1" width="4.5546875" style="3" customWidth="1"/>
    <col min="2" max="2" width="55.33203125" style="4" customWidth="1"/>
    <col min="3" max="3" width="0" style="4" hidden="1" customWidth="1"/>
    <col min="4" max="4" width="17.109375" style="5" customWidth="1"/>
    <col min="5" max="5" width="15.6640625" style="5" customWidth="1"/>
    <col min="6" max="6" width="18.109375" style="22" customWidth="1"/>
    <col min="7" max="7" width="12.5546875" style="2" bestFit="1" customWidth="1"/>
    <col min="8" max="16384" width="11.44140625" style="2"/>
  </cols>
  <sheetData>
    <row r="1" spans="1:7">
      <c r="A1" s="99" t="s">
        <v>0</v>
      </c>
      <c r="B1" s="99"/>
      <c r="C1" s="99"/>
      <c r="D1" s="99"/>
      <c r="E1" s="99"/>
      <c r="F1" s="99"/>
      <c r="G1" s="99"/>
    </row>
    <row r="2" spans="1:7">
      <c r="A2" s="100" t="s">
        <v>3</v>
      </c>
      <c r="B2" s="100"/>
      <c r="C2" s="100"/>
      <c r="D2" s="100"/>
      <c r="E2" s="100"/>
      <c r="F2" s="100"/>
      <c r="G2" s="100"/>
    </row>
    <row r="3" spans="1:7">
      <c r="A3" s="103" t="s">
        <v>86</v>
      </c>
      <c r="B3" s="103"/>
      <c r="C3" s="103"/>
      <c r="D3" s="103"/>
      <c r="E3" s="103"/>
      <c r="F3" s="103"/>
      <c r="G3" s="103"/>
    </row>
    <row r="4" spans="1:7">
      <c r="A4" s="99" t="s">
        <v>89</v>
      </c>
      <c r="B4" s="99"/>
      <c r="C4" s="99"/>
      <c r="D4" s="99"/>
      <c r="E4" s="99"/>
      <c r="F4" s="99"/>
      <c r="G4" s="99"/>
    </row>
    <row r="5" spans="1:7" ht="15" thickBot="1">
      <c r="F5" s="20"/>
    </row>
    <row r="6" spans="1:7" ht="41.4">
      <c r="A6" s="6" t="s">
        <v>11</v>
      </c>
      <c r="B6" s="7" t="s">
        <v>12</v>
      </c>
      <c r="C6" s="7" t="s">
        <v>2</v>
      </c>
      <c r="D6" s="8" t="s">
        <v>1</v>
      </c>
      <c r="E6" s="8" t="s">
        <v>17</v>
      </c>
      <c r="F6" s="23" t="s">
        <v>15</v>
      </c>
      <c r="G6" s="9" t="s">
        <v>13</v>
      </c>
    </row>
    <row r="7" spans="1:7">
      <c r="A7" s="70">
        <v>1</v>
      </c>
      <c r="B7" s="71" t="s">
        <v>71</v>
      </c>
      <c r="C7" s="72"/>
      <c r="D7" s="73">
        <f>SUM(D8:D11)</f>
        <v>11860</v>
      </c>
      <c r="E7" s="74">
        <f>SUM(E8:E11)</f>
        <v>0</v>
      </c>
      <c r="F7" s="75">
        <f>SUM(F8:F11)</f>
        <v>11860</v>
      </c>
      <c r="G7" s="76">
        <f>+E7/D7</f>
        <v>0</v>
      </c>
    </row>
    <row r="8" spans="1:7" ht="27.6">
      <c r="A8" s="11"/>
      <c r="B8" s="38" t="s">
        <v>76</v>
      </c>
      <c r="C8" s="14"/>
      <c r="D8" s="13">
        <v>2000</v>
      </c>
      <c r="E8" s="13">
        <v>0</v>
      </c>
      <c r="F8" s="19">
        <f>+D8-E8</f>
        <v>2000</v>
      </c>
      <c r="G8" s="10">
        <f t="shared" ref="G8:G61" si="0">+E8/D8</f>
        <v>0</v>
      </c>
    </row>
    <row r="9" spans="1:7">
      <c r="A9" s="11"/>
      <c r="B9" s="38" t="s">
        <v>77</v>
      </c>
      <c r="C9" s="14"/>
      <c r="D9" s="13">
        <v>2100</v>
      </c>
      <c r="E9" s="13">
        <v>0</v>
      </c>
      <c r="F9" s="19">
        <f t="shared" ref="F9:F11" si="1">+D9-E9</f>
        <v>2100</v>
      </c>
      <c r="G9" s="10">
        <f t="shared" si="0"/>
        <v>0</v>
      </c>
    </row>
    <row r="10" spans="1:7">
      <c r="A10" s="11"/>
      <c r="B10" s="38" t="s">
        <v>79</v>
      </c>
      <c r="C10" s="12"/>
      <c r="D10" s="13">
        <v>1200</v>
      </c>
      <c r="E10" s="13">
        <v>0</v>
      </c>
      <c r="F10" s="19">
        <f t="shared" si="1"/>
        <v>1200</v>
      </c>
      <c r="G10" s="10">
        <f t="shared" si="0"/>
        <v>0</v>
      </c>
    </row>
    <row r="11" spans="1:7">
      <c r="A11" s="11"/>
      <c r="B11" s="14" t="s">
        <v>78</v>
      </c>
      <c r="C11" s="12"/>
      <c r="D11" s="13">
        <v>6560</v>
      </c>
      <c r="E11" s="13">
        <v>0</v>
      </c>
      <c r="F11" s="19">
        <f t="shared" si="1"/>
        <v>6560</v>
      </c>
      <c r="G11" s="10">
        <f t="shared" si="0"/>
        <v>0</v>
      </c>
    </row>
    <row r="12" spans="1:7" ht="28.2">
      <c r="A12" s="70">
        <v>2</v>
      </c>
      <c r="B12" s="77" t="s">
        <v>7</v>
      </c>
      <c r="C12" s="78"/>
      <c r="D12" s="79">
        <f>SUM(D13:D15)</f>
        <v>7970</v>
      </c>
      <c r="E12" s="79">
        <f t="shared" ref="E12:F12" si="2">+E15</f>
        <v>0</v>
      </c>
      <c r="F12" s="80">
        <f t="shared" si="2"/>
        <v>1350</v>
      </c>
      <c r="G12" s="76">
        <f t="shared" si="0"/>
        <v>0</v>
      </c>
    </row>
    <row r="13" spans="1:7" ht="27.6">
      <c r="A13" s="40"/>
      <c r="B13" s="1" t="s">
        <v>80</v>
      </c>
      <c r="C13" s="33"/>
      <c r="D13" s="41">
        <v>5120</v>
      </c>
      <c r="E13" s="52">
        <v>0</v>
      </c>
      <c r="F13" s="21">
        <f t="shared" ref="F13:F14" si="3">+D13-E13</f>
        <v>5120</v>
      </c>
      <c r="G13" s="10">
        <f t="shared" si="0"/>
        <v>0</v>
      </c>
    </row>
    <row r="14" spans="1:7" ht="41.4">
      <c r="A14" s="40"/>
      <c r="B14" s="1" t="s">
        <v>81</v>
      </c>
      <c r="C14" s="33"/>
      <c r="D14" s="41">
        <v>1500</v>
      </c>
      <c r="E14" s="52">
        <v>0</v>
      </c>
      <c r="F14" s="21">
        <f t="shared" si="3"/>
        <v>1500</v>
      </c>
      <c r="G14" s="10">
        <f t="shared" si="0"/>
        <v>0</v>
      </c>
    </row>
    <row r="15" spans="1:7" ht="27.6">
      <c r="A15" s="11"/>
      <c r="B15" s="1" t="s">
        <v>20</v>
      </c>
      <c r="C15" s="14"/>
      <c r="D15" s="13">
        <v>1350</v>
      </c>
      <c r="E15" s="13">
        <v>0</v>
      </c>
      <c r="F15" s="19">
        <f>+D15-E15</f>
        <v>1350</v>
      </c>
      <c r="G15" s="10">
        <f t="shared" si="0"/>
        <v>0</v>
      </c>
    </row>
    <row r="16" spans="1:7" ht="28.2">
      <c r="A16" s="70">
        <v>3</v>
      </c>
      <c r="B16" s="77" t="s">
        <v>4</v>
      </c>
      <c r="C16" s="78"/>
      <c r="D16" s="79">
        <f>SUM(D17:D18)</f>
        <v>1550</v>
      </c>
      <c r="E16" s="79">
        <f>SUM(E17:E18)</f>
        <v>0</v>
      </c>
      <c r="F16" s="80">
        <f>+D16-E16</f>
        <v>1550</v>
      </c>
      <c r="G16" s="76">
        <f t="shared" si="0"/>
        <v>0</v>
      </c>
    </row>
    <row r="17" spans="1:7" ht="28.2">
      <c r="A17" s="11"/>
      <c r="B17" s="16" t="s">
        <v>21</v>
      </c>
      <c r="C17" s="12"/>
      <c r="D17" s="13">
        <v>200</v>
      </c>
      <c r="E17" s="13">
        <v>0</v>
      </c>
      <c r="F17" s="21">
        <f t="shared" ref="F17:F18" si="4">+D17-E17</f>
        <v>200</v>
      </c>
      <c r="G17" s="10">
        <f t="shared" si="0"/>
        <v>0</v>
      </c>
    </row>
    <row r="18" spans="1:7" ht="41.4">
      <c r="A18" s="11"/>
      <c r="B18" s="1" t="s">
        <v>22</v>
      </c>
      <c r="C18" s="14"/>
      <c r="D18" s="13">
        <v>1350</v>
      </c>
      <c r="E18" s="13">
        <v>0</v>
      </c>
      <c r="F18" s="21">
        <f t="shared" si="4"/>
        <v>1350</v>
      </c>
      <c r="G18" s="10">
        <f t="shared" si="0"/>
        <v>0</v>
      </c>
    </row>
    <row r="19" spans="1:7" ht="27.6">
      <c r="A19" s="70">
        <v>4</v>
      </c>
      <c r="B19" s="81" t="s">
        <v>5</v>
      </c>
      <c r="C19" s="72"/>
      <c r="D19" s="79">
        <f>SUM(D20:D21)</f>
        <v>26200</v>
      </c>
      <c r="E19" s="79">
        <f>SUM(E20:E21)</f>
        <v>0</v>
      </c>
      <c r="F19" s="80">
        <f>+D19-E19</f>
        <v>26200</v>
      </c>
      <c r="G19" s="76">
        <f t="shared" si="0"/>
        <v>0</v>
      </c>
    </row>
    <row r="20" spans="1:7" s="46" customFormat="1" ht="27.6">
      <c r="A20" s="40"/>
      <c r="B20" s="1" t="s">
        <v>23</v>
      </c>
      <c r="C20" s="18"/>
      <c r="D20" s="41">
        <v>22200</v>
      </c>
      <c r="E20" s="41">
        <v>0</v>
      </c>
      <c r="F20" s="21">
        <f t="shared" ref="F20:F21" si="5">+D20-E20</f>
        <v>22200</v>
      </c>
      <c r="G20" s="10">
        <f t="shared" si="0"/>
        <v>0</v>
      </c>
    </row>
    <row r="21" spans="1:7" s="46" customFormat="1">
      <c r="A21" s="40"/>
      <c r="B21" s="1" t="s">
        <v>8</v>
      </c>
      <c r="C21" s="18"/>
      <c r="D21" s="41">
        <v>4000</v>
      </c>
      <c r="E21" s="41">
        <v>0</v>
      </c>
      <c r="F21" s="21">
        <f t="shared" si="5"/>
        <v>4000</v>
      </c>
      <c r="G21" s="10">
        <f t="shared" si="0"/>
        <v>0</v>
      </c>
    </row>
    <row r="22" spans="1:7" ht="45.6" customHeight="1">
      <c r="A22" s="70">
        <v>5</v>
      </c>
      <c r="B22" s="77" t="s">
        <v>24</v>
      </c>
      <c r="C22" s="78"/>
      <c r="D22" s="79">
        <f>D23+D24</f>
        <v>7600</v>
      </c>
      <c r="E22" s="79">
        <f t="shared" ref="E22:F22" si="6">+E24</f>
        <v>0</v>
      </c>
      <c r="F22" s="80">
        <f t="shared" si="6"/>
        <v>5200</v>
      </c>
      <c r="G22" s="76">
        <f t="shared" si="0"/>
        <v>0</v>
      </c>
    </row>
    <row r="23" spans="1:7" s="46" customFormat="1" ht="21" customHeight="1">
      <c r="A23" s="40"/>
      <c r="B23" s="17" t="s">
        <v>82</v>
      </c>
      <c r="C23" s="53"/>
      <c r="D23" s="41">
        <v>2400</v>
      </c>
      <c r="E23" s="41">
        <v>0</v>
      </c>
      <c r="F23" s="21">
        <f t="shared" ref="F23:F24" si="7">+D23-E23</f>
        <v>2400</v>
      </c>
      <c r="G23" s="10">
        <f t="shared" si="0"/>
        <v>0</v>
      </c>
    </row>
    <row r="24" spans="1:7" ht="28.2">
      <c r="A24" s="11"/>
      <c r="B24" s="17" t="s">
        <v>25</v>
      </c>
      <c r="C24" s="12"/>
      <c r="D24" s="13">
        <v>5200</v>
      </c>
      <c r="E24" s="13">
        <v>0</v>
      </c>
      <c r="F24" s="21">
        <f t="shared" si="7"/>
        <v>5200</v>
      </c>
      <c r="G24" s="10">
        <f t="shared" si="0"/>
        <v>0</v>
      </c>
    </row>
    <row r="25" spans="1:7" ht="28.2">
      <c r="A25" s="70">
        <v>6</v>
      </c>
      <c r="B25" s="77" t="s">
        <v>6</v>
      </c>
      <c r="C25" s="78"/>
      <c r="D25" s="79">
        <f>SUM(D26:D26)</f>
        <v>1000</v>
      </c>
      <c r="E25" s="79">
        <f>SUM(E26:E26)</f>
        <v>0</v>
      </c>
      <c r="F25" s="80">
        <f>SUM(F26:F26)</f>
        <v>1000</v>
      </c>
      <c r="G25" s="82">
        <f t="shared" si="0"/>
        <v>0</v>
      </c>
    </row>
    <row r="26" spans="1:7">
      <c r="A26" s="11"/>
      <c r="B26" s="15" t="s">
        <v>26</v>
      </c>
      <c r="C26" s="12"/>
      <c r="D26" s="13">
        <v>1000</v>
      </c>
      <c r="E26" s="13">
        <v>0</v>
      </c>
      <c r="F26" s="21">
        <f t="shared" ref="F26" si="8">+D26-E26</f>
        <v>1000</v>
      </c>
      <c r="G26" s="10">
        <f t="shared" si="0"/>
        <v>0</v>
      </c>
    </row>
    <row r="27" spans="1:7" ht="34.950000000000003" customHeight="1">
      <c r="A27" s="70">
        <v>7</v>
      </c>
      <c r="B27" s="77" t="s">
        <v>9</v>
      </c>
      <c r="C27" s="72"/>
      <c r="D27" s="79">
        <f>SUM(D28:D28)</f>
        <v>4200</v>
      </c>
      <c r="E27" s="79">
        <f>SUM(E28:E28)</f>
        <v>0</v>
      </c>
      <c r="F27" s="80">
        <f>SUM(F28:F28)</f>
        <v>4200</v>
      </c>
      <c r="G27" s="76">
        <f t="shared" si="0"/>
        <v>0</v>
      </c>
    </row>
    <row r="28" spans="1:7" ht="28.2">
      <c r="A28" s="11"/>
      <c r="B28" s="15" t="s">
        <v>27</v>
      </c>
      <c r="C28" s="12"/>
      <c r="D28" s="13">
        <v>4200</v>
      </c>
      <c r="E28" s="13">
        <v>0</v>
      </c>
      <c r="F28" s="21">
        <f t="shared" ref="F28" si="9">+D28-E28</f>
        <v>4200</v>
      </c>
      <c r="G28" s="10">
        <f t="shared" si="0"/>
        <v>0</v>
      </c>
    </row>
    <row r="29" spans="1:7" ht="28.2">
      <c r="A29" s="70">
        <v>8</v>
      </c>
      <c r="B29" s="77" t="s">
        <v>28</v>
      </c>
      <c r="C29" s="72"/>
      <c r="D29" s="79">
        <f>SUM(D30)</f>
        <v>1000</v>
      </c>
      <c r="E29" s="79">
        <f>SUM(E30)</f>
        <v>0</v>
      </c>
      <c r="F29" s="80">
        <f>+D29-E29</f>
        <v>1000</v>
      </c>
      <c r="G29" s="76">
        <f t="shared" si="0"/>
        <v>0</v>
      </c>
    </row>
    <row r="30" spans="1:7">
      <c r="A30" s="11"/>
      <c r="B30" s="15" t="s">
        <v>29</v>
      </c>
      <c r="C30" s="14"/>
      <c r="D30" s="13">
        <v>1000</v>
      </c>
      <c r="E30" s="13">
        <v>0</v>
      </c>
      <c r="F30" s="21">
        <f t="shared" ref="F30" si="10">+D30-E30</f>
        <v>1000</v>
      </c>
      <c r="G30" s="10">
        <f t="shared" si="0"/>
        <v>0</v>
      </c>
    </row>
    <row r="31" spans="1:7" ht="28.2">
      <c r="A31" s="70">
        <v>9</v>
      </c>
      <c r="B31" s="77" t="s">
        <v>30</v>
      </c>
      <c r="C31" s="83"/>
      <c r="D31" s="84">
        <f>SUM(D32)</f>
        <v>1800</v>
      </c>
      <c r="E31" s="79">
        <f>SUM(E32)</f>
        <v>0</v>
      </c>
      <c r="F31" s="85">
        <f>+D31-E31</f>
        <v>1800</v>
      </c>
      <c r="G31" s="76">
        <f t="shared" si="0"/>
        <v>0</v>
      </c>
    </row>
    <row r="32" spans="1:7" ht="20.399999999999999" customHeight="1">
      <c r="A32" s="47"/>
      <c r="B32" s="18" t="s">
        <v>31</v>
      </c>
      <c r="C32" s="48" t="s">
        <v>32</v>
      </c>
      <c r="D32" s="24">
        <v>1800</v>
      </c>
      <c r="E32" s="24">
        <v>0</v>
      </c>
      <c r="F32" s="25"/>
      <c r="G32" s="26"/>
    </row>
    <row r="33" spans="1:7">
      <c r="A33" s="70">
        <v>10</v>
      </c>
      <c r="B33" s="77" t="s">
        <v>33</v>
      </c>
      <c r="C33" s="83"/>
      <c r="D33" s="79">
        <f>SUM(D34)</f>
        <v>2000</v>
      </c>
      <c r="E33" s="79">
        <f>SUM(E34)</f>
        <v>0</v>
      </c>
      <c r="F33" s="85">
        <f>+D33-E33</f>
        <v>2000</v>
      </c>
      <c r="G33" s="76">
        <f t="shared" si="0"/>
        <v>0</v>
      </c>
    </row>
    <row r="34" spans="1:7">
      <c r="A34" s="40"/>
      <c r="B34" s="18" t="s">
        <v>34</v>
      </c>
      <c r="C34" s="48" t="s">
        <v>18</v>
      </c>
      <c r="D34" s="13">
        <v>2000</v>
      </c>
      <c r="E34" s="13">
        <v>0</v>
      </c>
      <c r="F34" s="21">
        <f t="shared" ref="F34" si="11">+D34-E34</f>
        <v>2000</v>
      </c>
      <c r="G34" s="10">
        <f t="shared" si="0"/>
        <v>0</v>
      </c>
    </row>
    <row r="35" spans="1:7" ht="28.2">
      <c r="A35" s="70">
        <v>11</v>
      </c>
      <c r="B35" s="77" t="s">
        <v>35</v>
      </c>
      <c r="C35" s="83"/>
      <c r="D35" s="79">
        <f>SUM(D36)</f>
        <v>25000</v>
      </c>
      <c r="E35" s="79">
        <f>SUM(E36)</f>
        <v>0</v>
      </c>
      <c r="F35" s="85">
        <f>+D35-E35</f>
        <v>25000</v>
      </c>
      <c r="G35" s="76">
        <f t="shared" si="0"/>
        <v>0</v>
      </c>
    </row>
    <row r="36" spans="1:7" ht="28.2">
      <c r="A36" s="40"/>
      <c r="B36" s="17" t="s">
        <v>36</v>
      </c>
      <c r="C36" s="44" t="s">
        <v>37</v>
      </c>
      <c r="D36" s="13">
        <v>25000</v>
      </c>
      <c r="E36" s="13">
        <v>0</v>
      </c>
      <c r="F36" s="21">
        <f t="shared" ref="F36" si="12">+D36-E36</f>
        <v>25000</v>
      </c>
      <c r="G36" s="10">
        <f t="shared" si="0"/>
        <v>0</v>
      </c>
    </row>
    <row r="37" spans="1:7" ht="28.2">
      <c r="A37" s="70">
        <v>12</v>
      </c>
      <c r="B37" s="77" t="s">
        <v>38</v>
      </c>
      <c r="C37" s="83"/>
      <c r="D37" s="79">
        <f>SUM(D38:D39)</f>
        <v>9200</v>
      </c>
      <c r="E37" s="79">
        <f>SUM(E38:E39)</f>
        <v>0</v>
      </c>
      <c r="F37" s="85">
        <f>+D37-E37</f>
        <v>9200</v>
      </c>
      <c r="G37" s="76">
        <f t="shared" si="0"/>
        <v>0</v>
      </c>
    </row>
    <row r="38" spans="1:7">
      <c r="A38" s="40"/>
      <c r="B38" s="18" t="s">
        <v>10</v>
      </c>
      <c r="C38" s="48" t="s">
        <v>39</v>
      </c>
      <c r="D38" s="13">
        <v>1000</v>
      </c>
      <c r="E38" s="13">
        <v>0</v>
      </c>
      <c r="F38" s="21">
        <f t="shared" ref="F38:F39" si="13">+D38-E38</f>
        <v>1000</v>
      </c>
      <c r="G38" s="10">
        <f t="shared" si="0"/>
        <v>0</v>
      </c>
    </row>
    <row r="39" spans="1:7">
      <c r="A39" s="40"/>
      <c r="B39" s="18" t="s">
        <v>40</v>
      </c>
      <c r="C39" s="48" t="s">
        <v>18</v>
      </c>
      <c r="D39" s="13">
        <v>8200</v>
      </c>
      <c r="E39" s="13">
        <v>0</v>
      </c>
      <c r="F39" s="21">
        <f t="shared" si="13"/>
        <v>8200</v>
      </c>
      <c r="G39" s="10">
        <f t="shared" si="0"/>
        <v>0</v>
      </c>
    </row>
    <row r="40" spans="1:7" ht="28.2">
      <c r="A40" s="70">
        <v>13</v>
      </c>
      <c r="B40" s="77" t="s">
        <v>41</v>
      </c>
      <c r="C40" s="83"/>
      <c r="D40" s="79">
        <f>+D41</f>
        <v>86070.6</v>
      </c>
      <c r="E40" s="79">
        <f t="shared" ref="E40" si="14">+E41</f>
        <v>0</v>
      </c>
      <c r="F40" s="85">
        <f>+D40-E40</f>
        <v>86070.6</v>
      </c>
      <c r="G40" s="76">
        <f t="shared" si="0"/>
        <v>0</v>
      </c>
    </row>
    <row r="41" spans="1:7">
      <c r="A41" s="40"/>
      <c r="B41" s="18" t="s">
        <v>88</v>
      </c>
      <c r="C41" s="48" t="s">
        <v>42</v>
      </c>
      <c r="D41" s="58">
        <v>86070.6</v>
      </c>
      <c r="E41" s="58">
        <f>+'Desglose pagado'!D8</f>
        <v>0</v>
      </c>
      <c r="F41" s="21">
        <f t="shared" ref="F41" si="15">+D41-E41</f>
        <v>86070.6</v>
      </c>
      <c r="G41" s="10">
        <f t="shared" si="0"/>
        <v>0</v>
      </c>
    </row>
    <row r="42" spans="1:7" ht="28.2">
      <c r="A42" s="70">
        <v>14</v>
      </c>
      <c r="B42" s="77" t="s">
        <v>43</v>
      </c>
      <c r="C42" s="83"/>
      <c r="D42" s="79">
        <f>SUM(D43)</f>
        <v>12000</v>
      </c>
      <c r="E42" s="79">
        <f>SUM(E43)</f>
        <v>0</v>
      </c>
      <c r="F42" s="85">
        <f>+D42-E42</f>
        <v>12000</v>
      </c>
      <c r="G42" s="76">
        <f t="shared" si="0"/>
        <v>0</v>
      </c>
    </row>
    <row r="43" spans="1:7">
      <c r="A43" s="40"/>
      <c r="B43" s="18" t="s">
        <v>44</v>
      </c>
      <c r="C43" s="48" t="s">
        <v>19</v>
      </c>
      <c r="D43" s="58">
        <v>12000</v>
      </c>
      <c r="E43" s="58">
        <v>0</v>
      </c>
      <c r="F43" s="21">
        <f t="shared" ref="F43" si="16">+D43-E43</f>
        <v>12000</v>
      </c>
      <c r="G43" s="10">
        <f t="shared" si="0"/>
        <v>0</v>
      </c>
    </row>
    <row r="44" spans="1:7">
      <c r="A44" s="70">
        <v>15</v>
      </c>
      <c r="B44" s="77" t="s">
        <v>45</v>
      </c>
      <c r="C44" s="83"/>
      <c r="D44" s="79">
        <f>SUM(D45:D47)</f>
        <v>4200</v>
      </c>
      <c r="E44" s="79">
        <f>SUM(E45:E47)</f>
        <v>46.05</v>
      </c>
      <c r="F44" s="85">
        <f>+D44-E44</f>
        <v>4153.95</v>
      </c>
      <c r="G44" s="76">
        <f t="shared" si="0"/>
        <v>1.0964285714285713E-2</v>
      </c>
    </row>
    <row r="45" spans="1:7">
      <c r="A45" s="40"/>
      <c r="B45" s="17" t="s">
        <v>83</v>
      </c>
      <c r="C45" s="102" t="s">
        <v>46</v>
      </c>
      <c r="D45" s="58">
        <v>1500</v>
      </c>
      <c r="E45" s="58">
        <f>+'Desglose pagado'!D10</f>
        <v>21.35</v>
      </c>
      <c r="F45" s="21">
        <f t="shared" ref="F45:F47" si="17">+D45-E45</f>
        <v>1478.65</v>
      </c>
      <c r="G45" s="10">
        <f t="shared" si="0"/>
        <v>1.4233333333333334E-2</v>
      </c>
    </row>
    <row r="46" spans="1:7">
      <c r="A46" s="40"/>
      <c r="B46" s="18" t="s">
        <v>84</v>
      </c>
      <c r="C46" s="102"/>
      <c r="D46" s="58">
        <v>1700</v>
      </c>
      <c r="E46" s="58">
        <v>0</v>
      </c>
      <c r="F46" s="21">
        <f t="shared" si="17"/>
        <v>1700</v>
      </c>
      <c r="G46" s="10">
        <f t="shared" si="0"/>
        <v>0</v>
      </c>
    </row>
    <row r="47" spans="1:7">
      <c r="A47" s="40"/>
      <c r="B47" s="18" t="s">
        <v>47</v>
      </c>
      <c r="C47" s="102"/>
      <c r="D47" s="58">
        <v>1000</v>
      </c>
      <c r="E47" s="58">
        <f>+'Desglose pagado'!D13+'Desglose pagado'!D12+'Desglose pagado'!D11</f>
        <v>24.7</v>
      </c>
      <c r="F47" s="21">
        <f t="shared" si="17"/>
        <v>975.3</v>
      </c>
      <c r="G47" s="10">
        <f t="shared" si="0"/>
        <v>2.47E-2</v>
      </c>
    </row>
    <row r="48" spans="1:7">
      <c r="A48" s="70">
        <v>16</v>
      </c>
      <c r="B48" s="77" t="s">
        <v>48</v>
      </c>
      <c r="C48" s="83"/>
      <c r="D48" s="79">
        <f>SUM(D49:D51)</f>
        <v>5500</v>
      </c>
      <c r="E48" s="79">
        <f>SUM(E49:E51)</f>
        <v>0</v>
      </c>
      <c r="F48" s="85">
        <f>+D48-E48</f>
        <v>5500</v>
      </c>
      <c r="G48" s="76">
        <f t="shared" si="0"/>
        <v>0</v>
      </c>
    </row>
    <row r="49" spans="1:7">
      <c r="A49" s="49"/>
      <c r="B49" s="59" t="s">
        <v>49</v>
      </c>
      <c r="C49" s="98" t="s">
        <v>50</v>
      </c>
      <c r="D49" s="58">
        <v>1700</v>
      </c>
      <c r="E49" s="58">
        <v>0</v>
      </c>
      <c r="F49" s="21">
        <f t="shared" ref="F49:F51" si="18">+D49-E49</f>
        <v>1700</v>
      </c>
      <c r="G49" s="10">
        <f t="shared" si="0"/>
        <v>0</v>
      </c>
    </row>
    <row r="50" spans="1:7">
      <c r="A50" s="49"/>
      <c r="B50" s="59" t="s">
        <v>51</v>
      </c>
      <c r="C50" s="98"/>
      <c r="D50" s="58">
        <v>300</v>
      </c>
      <c r="E50" s="58">
        <f>+'Desglose pagado'!D15</f>
        <v>0</v>
      </c>
      <c r="F50" s="21">
        <f t="shared" si="18"/>
        <v>300</v>
      </c>
      <c r="G50" s="10">
        <f t="shared" si="0"/>
        <v>0</v>
      </c>
    </row>
    <row r="51" spans="1:7">
      <c r="A51" s="49"/>
      <c r="B51" s="59" t="s">
        <v>52</v>
      </c>
      <c r="C51" s="98"/>
      <c r="D51" s="58">
        <v>3500</v>
      </c>
      <c r="E51" s="58">
        <v>0</v>
      </c>
      <c r="F51" s="21">
        <f t="shared" si="18"/>
        <v>3500</v>
      </c>
      <c r="G51" s="10">
        <f t="shared" si="0"/>
        <v>0</v>
      </c>
    </row>
    <row r="52" spans="1:7">
      <c r="A52" s="70">
        <v>17</v>
      </c>
      <c r="B52" s="77" t="s">
        <v>53</v>
      </c>
      <c r="C52" s="83"/>
      <c r="D52" s="79">
        <f>SUM(D53:D61)</f>
        <v>6497.4</v>
      </c>
      <c r="E52" s="79">
        <f>SUM(E53:E62)</f>
        <v>1152.21</v>
      </c>
      <c r="F52" s="85">
        <f>+D52-E52</f>
        <v>5345.19</v>
      </c>
      <c r="G52" s="76">
        <f t="shared" si="0"/>
        <v>0.17733401052728787</v>
      </c>
    </row>
    <row r="53" spans="1:7">
      <c r="A53" s="40"/>
      <c r="B53" s="18" t="s">
        <v>54</v>
      </c>
      <c r="C53" s="48" t="s">
        <v>55</v>
      </c>
      <c r="D53" s="13">
        <v>400</v>
      </c>
      <c r="E53" s="13">
        <v>0</v>
      </c>
      <c r="F53" s="21">
        <f t="shared" ref="F53:F63" si="19">+D53-E53</f>
        <v>400</v>
      </c>
      <c r="G53" s="10">
        <f t="shared" si="0"/>
        <v>0</v>
      </c>
    </row>
    <row r="54" spans="1:7">
      <c r="A54" s="40"/>
      <c r="B54" s="18" t="s">
        <v>56</v>
      </c>
      <c r="C54" s="48" t="s">
        <v>57</v>
      </c>
      <c r="D54" s="13">
        <v>1500</v>
      </c>
      <c r="E54" s="13">
        <f>55+92.5+63</f>
        <v>210.5</v>
      </c>
      <c r="F54" s="21">
        <f t="shared" si="19"/>
        <v>1289.5</v>
      </c>
      <c r="G54" s="10">
        <f t="shared" si="0"/>
        <v>0.14033333333333334</v>
      </c>
    </row>
    <row r="55" spans="1:7">
      <c r="A55" s="40"/>
      <c r="B55" s="18" t="s">
        <v>58</v>
      </c>
      <c r="C55" s="48" t="s">
        <v>59</v>
      </c>
      <c r="D55" s="13">
        <v>600</v>
      </c>
      <c r="E55" s="13">
        <f>17.4+'Desglose pagado'!D20</f>
        <v>59.129999999999995</v>
      </c>
      <c r="F55" s="21">
        <f t="shared" si="19"/>
        <v>540.87</v>
      </c>
      <c r="G55" s="10">
        <f t="shared" si="0"/>
        <v>9.8549999999999999E-2</v>
      </c>
    </row>
    <row r="56" spans="1:7">
      <c r="A56" s="40"/>
      <c r="B56" s="18" t="s">
        <v>60</v>
      </c>
      <c r="C56" s="48" t="s">
        <v>61</v>
      </c>
      <c r="D56" s="13">
        <v>700</v>
      </c>
      <c r="E56" s="13">
        <v>561.75</v>
      </c>
      <c r="F56" s="21">
        <f t="shared" si="19"/>
        <v>138.25</v>
      </c>
      <c r="G56" s="10">
        <f t="shared" si="0"/>
        <v>0.80249999999999999</v>
      </c>
    </row>
    <row r="57" spans="1:7">
      <c r="A57" s="40"/>
      <c r="B57" s="18" t="s">
        <v>62</v>
      </c>
      <c r="C57" s="48" t="s">
        <v>63</v>
      </c>
      <c r="D57" s="13">
        <v>300</v>
      </c>
      <c r="E57" s="13">
        <v>0</v>
      </c>
      <c r="F57" s="21">
        <f t="shared" si="19"/>
        <v>300</v>
      </c>
      <c r="G57" s="10">
        <f t="shared" si="0"/>
        <v>0</v>
      </c>
    </row>
    <row r="58" spans="1:7">
      <c r="A58" s="40"/>
      <c r="B58" s="18" t="s">
        <v>64</v>
      </c>
      <c r="C58" s="48" t="s">
        <v>65</v>
      </c>
      <c r="D58" s="13">
        <v>500</v>
      </c>
      <c r="E58" s="13">
        <f>+'Desglose pagado'!D22+'Desglose pagado'!D23+'Desglose pagado'!D24</f>
        <v>280.83000000000004</v>
      </c>
      <c r="F58" s="21">
        <f t="shared" si="19"/>
        <v>219.16999999999996</v>
      </c>
      <c r="G58" s="10">
        <f t="shared" si="0"/>
        <v>0.56166000000000005</v>
      </c>
    </row>
    <row r="59" spans="1:7">
      <c r="A59" s="40"/>
      <c r="B59" s="18" t="s">
        <v>85</v>
      </c>
      <c r="C59" s="48" t="s">
        <v>63</v>
      </c>
      <c r="D59" s="13">
        <v>40</v>
      </c>
      <c r="E59" s="13">
        <v>40</v>
      </c>
      <c r="F59" s="21">
        <f t="shared" si="19"/>
        <v>0</v>
      </c>
      <c r="G59" s="10">
        <f t="shared" si="0"/>
        <v>1</v>
      </c>
    </row>
    <row r="60" spans="1:7">
      <c r="A60" s="40"/>
      <c r="B60" s="18" t="s">
        <v>67</v>
      </c>
      <c r="C60" s="48" t="s">
        <v>68</v>
      </c>
      <c r="D60" s="13">
        <v>2000</v>
      </c>
      <c r="E60" s="13">
        <v>0</v>
      </c>
      <c r="F60" s="21">
        <f t="shared" si="19"/>
        <v>2000</v>
      </c>
      <c r="G60" s="10">
        <f t="shared" si="0"/>
        <v>0</v>
      </c>
    </row>
    <row r="61" spans="1:7">
      <c r="A61" s="40"/>
      <c r="B61" s="18" t="s">
        <v>69</v>
      </c>
      <c r="C61" s="48" t="s">
        <v>70</v>
      </c>
      <c r="D61" s="13">
        <v>457.4</v>
      </c>
      <c r="E61" s="13">
        <v>0</v>
      </c>
      <c r="F61" s="21">
        <f t="shared" si="19"/>
        <v>457.4</v>
      </c>
      <c r="G61" s="10">
        <f t="shared" si="0"/>
        <v>0</v>
      </c>
    </row>
    <row r="62" spans="1:7" ht="41.4">
      <c r="A62" s="68"/>
      <c r="B62" s="1" t="s">
        <v>73</v>
      </c>
      <c r="C62" s="48"/>
      <c r="D62" s="13">
        <v>0</v>
      </c>
      <c r="E62" s="13">
        <f>+'Desglose pagado'!D25</f>
        <v>0</v>
      </c>
      <c r="F62" s="21">
        <f t="shared" si="19"/>
        <v>0</v>
      </c>
      <c r="G62" s="10">
        <v>0</v>
      </c>
    </row>
    <row r="63" spans="1:7" ht="15" thickBot="1">
      <c r="A63" s="50"/>
      <c r="B63" s="14" t="s">
        <v>103</v>
      </c>
      <c r="C63" s="61"/>
      <c r="D63" s="13">
        <v>0</v>
      </c>
      <c r="E63" s="13">
        <f>+'Desglose pagado'!D26</f>
        <v>85889.13</v>
      </c>
      <c r="F63" s="21">
        <f t="shared" si="19"/>
        <v>-85889.13</v>
      </c>
      <c r="G63" s="97">
        <v>-1</v>
      </c>
    </row>
    <row r="64" spans="1:7" ht="16.2" thickBot="1">
      <c r="A64" s="87"/>
      <c r="B64" s="88" t="s">
        <v>14</v>
      </c>
      <c r="C64" s="89"/>
      <c r="D64" s="90">
        <f>+D7+D12+D16+D19+D22+D25+D27+D29+D31+D33+D35+D37+D40+D42+D44+D48+D52</f>
        <v>213648</v>
      </c>
      <c r="E64" s="90">
        <f>+E7+E12+E16+E19+E22+E25+E27+E29+E31+E33+E35+E37+E40+E42+E44+E48+E52+E63</f>
        <v>87087.39</v>
      </c>
      <c r="F64" s="90">
        <f t="shared" ref="F64" si="20">+F7+F12+F16+F19+F22+F25+F27+F29+F31+F33+F35+F37+F40+F42+F44+F48+F52</f>
        <v>203429.74000000002</v>
      </c>
      <c r="G64" s="91">
        <f>+E64/D64</f>
        <v>0.40762089979779825</v>
      </c>
    </row>
  </sheetData>
  <mergeCells count="6">
    <mergeCell ref="C49:C51"/>
    <mergeCell ref="A1:G1"/>
    <mergeCell ref="A2:G2"/>
    <mergeCell ref="A3:G3"/>
    <mergeCell ref="A4:G4"/>
    <mergeCell ref="C45:C47"/>
  </mergeCells>
  <printOptions horizontalCentered="1" verticalCentered="1"/>
  <pageMargins left="0" right="0" top="0.74803149606299213" bottom="0.35433070866141736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3" workbookViewId="0">
      <selection activeCell="B22" sqref="B22"/>
    </sheetView>
  </sheetViews>
  <sheetFormatPr baseColWidth="10" defaultColWidth="11.44140625" defaultRowHeight="14.4"/>
  <cols>
    <col min="1" max="1" width="4.5546875" style="3" customWidth="1"/>
    <col min="2" max="2" width="65.6640625" style="4" customWidth="1"/>
    <col min="3" max="3" width="0" style="4" hidden="1" customWidth="1"/>
    <col min="4" max="4" width="15.6640625" style="5" customWidth="1"/>
    <col min="5" max="16384" width="11.44140625" style="2"/>
  </cols>
  <sheetData>
    <row r="1" spans="1:4">
      <c r="A1" s="99" t="s">
        <v>0</v>
      </c>
      <c r="B1" s="99"/>
      <c r="C1" s="99"/>
      <c r="D1" s="99"/>
    </row>
    <row r="2" spans="1:4">
      <c r="A2" s="100" t="s">
        <v>3</v>
      </c>
      <c r="B2" s="100"/>
      <c r="C2" s="100"/>
      <c r="D2" s="100"/>
    </row>
    <row r="3" spans="1:4">
      <c r="A3" s="103" t="s">
        <v>87</v>
      </c>
      <c r="B3" s="103"/>
      <c r="C3" s="103"/>
      <c r="D3" s="103"/>
    </row>
    <row r="4" spans="1:4">
      <c r="A4" s="99" t="s">
        <v>89</v>
      </c>
      <c r="B4" s="99"/>
      <c r="C4" s="99"/>
      <c r="D4" s="99"/>
    </row>
    <row r="5" spans="1:4" ht="15" thickBot="1"/>
    <row r="6" spans="1:4" ht="41.4">
      <c r="A6" s="6" t="s">
        <v>11</v>
      </c>
      <c r="B6" s="7" t="s">
        <v>12</v>
      </c>
      <c r="C6" s="7" t="s">
        <v>2</v>
      </c>
      <c r="D6" s="8" t="s">
        <v>17</v>
      </c>
    </row>
    <row r="7" spans="1:4" ht="28.2">
      <c r="A7" s="70">
        <v>13</v>
      </c>
      <c r="B7" s="77" t="s">
        <v>41</v>
      </c>
      <c r="C7" s="83"/>
      <c r="D7" s="79">
        <f t="shared" ref="D7" si="0">+D8</f>
        <v>0</v>
      </c>
    </row>
    <row r="8" spans="1:4">
      <c r="A8" s="40"/>
      <c r="B8" s="18" t="s">
        <v>74</v>
      </c>
      <c r="C8" s="48" t="s">
        <v>42</v>
      </c>
      <c r="D8" s="58">
        <v>0</v>
      </c>
    </row>
    <row r="9" spans="1:4">
      <c r="A9" s="70">
        <v>15</v>
      </c>
      <c r="B9" s="77" t="s">
        <v>45</v>
      </c>
      <c r="C9" s="83"/>
      <c r="D9" s="92">
        <f>SUM(D10:D13)</f>
        <v>46.05</v>
      </c>
    </row>
    <row r="10" spans="1:4" s="46" customFormat="1">
      <c r="A10" s="49"/>
      <c r="B10" s="16" t="s">
        <v>99</v>
      </c>
      <c r="C10" s="96"/>
      <c r="D10" s="94">
        <v>21.35</v>
      </c>
    </row>
    <row r="11" spans="1:4" s="46" customFormat="1">
      <c r="A11" s="40"/>
      <c r="B11" s="17" t="s">
        <v>96</v>
      </c>
      <c r="C11" s="93"/>
      <c r="D11" s="94">
        <v>7</v>
      </c>
    </row>
    <row r="12" spans="1:4" s="46" customFormat="1">
      <c r="A12" s="40"/>
      <c r="B12" s="17" t="s">
        <v>96</v>
      </c>
      <c r="C12" s="93"/>
      <c r="D12" s="94">
        <v>7</v>
      </c>
    </row>
    <row r="13" spans="1:4" s="46" customFormat="1">
      <c r="A13" s="40"/>
      <c r="B13" s="17" t="s">
        <v>97</v>
      </c>
      <c r="C13" s="93"/>
      <c r="D13" s="94">
        <v>10.7</v>
      </c>
    </row>
    <row r="14" spans="1:4">
      <c r="A14" s="70">
        <v>16</v>
      </c>
      <c r="B14" s="77" t="s">
        <v>48</v>
      </c>
      <c r="C14" s="83"/>
      <c r="D14" s="86">
        <f>SUM(D15)</f>
        <v>0</v>
      </c>
    </row>
    <row r="15" spans="1:4">
      <c r="A15" s="49"/>
      <c r="B15" s="16" t="s">
        <v>75</v>
      </c>
      <c r="C15" s="65"/>
      <c r="D15" s="58">
        <v>0</v>
      </c>
    </row>
    <row r="16" spans="1:4">
      <c r="A16" s="70">
        <v>17</v>
      </c>
      <c r="B16" s="77" t="s">
        <v>53</v>
      </c>
      <c r="C16" s="83"/>
      <c r="D16" s="92">
        <f>SUM(D17:D25)</f>
        <v>1152.21</v>
      </c>
    </row>
    <row r="17" spans="1:4">
      <c r="A17" s="40"/>
      <c r="B17" s="18" t="s">
        <v>56</v>
      </c>
      <c r="C17" s="48" t="s">
        <v>57</v>
      </c>
      <c r="D17" s="13">
        <f>55+92.5+63</f>
        <v>210.5</v>
      </c>
    </row>
    <row r="18" spans="1:4">
      <c r="A18" s="40"/>
      <c r="B18" s="18" t="s">
        <v>58</v>
      </c>
      <c r="C18" s="48" t="s">
        <v>59</v>
      </c>
      <c r="D18" s="13">
        <v>17.399999999999999</v>
      </c>
    </row>
    <row r="19" spans="1:4">
      <c r="A19" s="68"/>
      <c r="B19" s="18" t="s">
        <v>60</v>
      </c>
      <c r="C19" s="48"/>
      <c r="D19" s="13">
        <v>561.75</v>
      </c>
    </row>
    <row r="20" spans="1:4">
      <c r="A20" s="68"/>
      <c r="B20" s="18" t="s">
        <v>100</v>
      </c>
      <c r="C20" s="48"/>
      <c r="D20" s="41">
        <v>41.73</v>
      </c>
    </row>
    <row r="21" spans="1:4">
      <c r="A21" s="40"/>
      <c r="B21" s="18" t="s">
        <v>66</v>
      </c>
      <c r="C21" s="48" t="s">
        <v>63</v>
      </c>
      <c r="D21" s="13">
        <v>40</v>
      </c>
    </row>
    <row r="22" spans="1:4">
      <c r="A22" s="68"/>
      <c r="B22" s="18" t="s">
        <v>104</v>
      </c>
      <c r="C22" s="48"/>
      <c r="D22" s="41">
        <v>94.67</v>
      </c>
    </row>
    <row r="23" spans="1:4">
      <c r="A23" s="68"/>
      <c r="B23" s="18" t="s">
        <v>98</v>
      </c>
      <c r="C23" s="48"/>
      <c r="D23" s="41">
        <v>99.98</v>
      </c>
    </row>
    <row r="24" spans="1:4">
      <c r="A24" s="68"/>
      <c r="B24" s="18" t="s">
        <v>101</v>
      </c>
      <c r="C24" s="48"/>
      <c r="D24" s="41">
        <v>86.18</v>
      </c>
    </row>
    <row r="25" spans="1:4" ht="28.2" thickBot="1">
      <c r="A25" s="50"/>
      <c r="B25" s="1" t="s">
        <v>73</v>
      </c>
      <c r="C25" s="61"/>
      <c r="D25" s="13">
        <v>0</v>
      </c>
    </row>
    <row r="26" spans="1:4" ht="15" thickBot="1">
      <c r="A26" s="51"/>
      <c r="B26" s="1" t="s">
        <v>103</v>
      </c>
      <c r="C26" s="61"/>
      <c r="D26" s="13">
        <v>85889.13</v>
      </c>
    </row>
    <row r="27" spans="1:4" ht="16.2" thickBot="1">
      <c r="A27" s="87"/>
      <c r="B27" s="88" t="s">
        <v>14</v>
      </c>
      <c r="C27" s="89"/>
      <c r="D27" s="90">
        <f>+D7+D9+D14+D16+D26</f>
        <v>87087.39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" right="0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Desglose Ejecución</vt:lpstr>
      <vt:lpstr>Resumen pagado</vt:lpstr>
      <vt:lpstr>Desglose pagado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Gómez</dc:creator>
  <cp:lastModifiedBy>Gloria Mojica</cp:lastModifiedBy>
  <cp:lastPrinted>2020-10-08T16:04:01Z</cp:lastPrinted>
  <dcterms:created xsi:type="dcterms:W3CDTF">2015-05-07T14:42:18Z</dcterms:created>
  <dcterms:modified xsi:type="dcterms:W3CDTF">2020-10-29T14:03:18Z</dcterms:modified>
</cp:coreProperties>
</file>